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filterPrivacy="1" codeName="ThisWorkbook" hidePivotFieldList="1"/>
  <bookViews>
    <workbookView xWindow="13770" yWindow="75" windowWidth="14895" windowHeight="12900" tabRatio="809" activeTab="11"/>
  </bookViews>
  <sheets>
    <sheet name="Year Trends" sheetId="6" r:id="rId1"/>
    <sheet name="Jan" sheetId="9" r:id="rId2"/>
    <sheet name="Feb" sheetId="4" r:id="rId3"/>
    <sheet name="Mar" sheetId="10" r:id="rId4"/>
    <sheet name="Apr" sheetId="11" r:id="rId5"/>
    <sheet name="May" sheetId="12" r:id="rId6"/>
    <sheet name="Jun" sheetId="13" r:id="rId7"/>
    <sheet name="Jul" sheetId="14" r:id="rId8"/>
    <sheet name="Aug" sheetId="15" r:id="rId9"/>
    <sheet name="Sep" sheetId="16" r:id="rId10"/>
    <sheet name="Oct" sheetId="17" r:id="rId11"/>
    <sheet name="Nov" sheetId="18" r:id="rId12"/>
    <sheet name="Dec" sheetId="19" r:id="rId13"/>
  </sheets>
  <definedNames>
    <definedName name="_xlnm.Print_Area" localSheetId="8">Aug!$A$1:$E$48</definedName>
    <definedName name="_xlnm.Print_Area" localSheetId="12">Dec!$A$1:$E$53</definedName>
    <definedName name="_xlnm.Print_Area" localSheetId="7">Jul!$A$1:$E$30</definedName>
    <definedName name="_xlnm.Print_Area" localSheetId="5">May!$A$1:$E$48</definedName>
    <definedName name="_xlnm.Print_Area" localSheetId="11">Nov!$A$1:$E$63</definedName>
    <definedName name="_xlnm.Print_Area" localSheetId="9">Sep!$A$1:$E$46</definedName>
    <definedName name="_xlnm.Print_Area" localSheetId="0">'Year Trends'!$A$1:$H$17</definedName>
  </definedNames>
  <calcPr calcId="171027"/>
</workbook>
</file>

<file path=xl/calcChain.xml><?xml version="1.0" encoding="utf-8"?>
<calcChain xmlns="http://schemas.openxmlformats.org/spreadsheetml/2006/main">
  <c r="D45" i="16" l="1"/>
  <c r="D53" i="19" l="1"/>
  <c r="D27" i="18" l="1"/>
  <c r="D8" i="11"/>
  <c r="F9" i="6"/>
  <c r="F10" i="6"/>
  <c r="F11" i="6"/>
  <c r="F8" i="6"/>
  <c r="F7" i="6"/>
  <c r="F12" i="6"/>
  <c r="F13" i="6"/>
  <c r="F14" i="6"/>
  <c r="F15" i="6"/>
  <c r="F4" i="6"/>
  <c r="B11" i="6"/>
  <c r="B9" i="6"/>
  <c r="B8" i="6"/>
  <c r="B10" i="6"/>
  <c r="B4" i="6"/>
  <c r="B12" i="6"/>
  <c r="B7" i="6"/>
  <c r="B13" i="6"/>
  <c r="B14" i="6"/>
  <c r="B15" i="6"/>
  <c r="C11" i="6"/>
  <c r="C9" i="6"/>
  <c r="C8" i="6"/>
  <c r="C10" i="6"/>
  <c r="C7" i="6"/>
  <c r="C12" i="6"/>
  <c r="C13" i="6"/>
  <c r="C14" i="6"/>
  <c r="C15" i="6"/>
  <c r="C4" i="6"/>
  <c r="G4" i="6" s="1"/>
  <c r="D11" i="6"/>
  <c r="D9" i="6"/>
  <c r="D8" i="6"/>
  <c r="D10" i="6"/>
  <c r="D7" i="6"/>
  <c r="D12" i="6"/>
  <c r="D13" i="6"/>
  <c r="D14" i="6"/>
  <c r="D15" i="6"/>
  <c r="D4" i="6"/>
  <c r="E11" i="6"/>
  <c r="E9" i="6"/>
  <c r="E8" i="6"/>
  <c r="E10" i="6"/>
  <c r="E7" i="6"/>
  <c r="E12" i="6"/>
  <c r="E13" i="6"/>
  <c r="E14" i="6"/>
  <c r="E15" i="6"/>
  <c r="E4" i="6"/>
  <c r="D14" i="12"/>
  <c r="D29" i="12"/>
  <c r="D48" i="12"/>
  <c r="E5" i="6"/>
  <c r="E6" i="6"/>
  <c r="D5" i="6"/>
  <c r="D6" i="6"/>
  <c r="F5" i="6"/>
  <c r="F6" i="6"/>
  <c r="C5" i="6"/>
  <c r="C6" i="6"/>
  <c r="B6" i="6"/>
  <c r="G6" i="6" s="1"/>
  <c r="B5" i="6"/>
  <c r="G5" i="6" s="1"/>
  <c r="D10" i="4"/>
  <c r="D40" i="19"/>
  <c r="D27" i="19"/>
  <c r="D10" i="19"/>
  <c r="D63" i="18"/>
  <c r="D46" i="18"/>
  <c r="D37" i="18"/>
  <c r="D14" i="18"/>
  <c r="D92" i="17"/>
  <c r="D71" i="17"/>
  <c r="D58" i="17"/>
  <c r="D45" i="17"/>
  <c r="D29" i="17"/>
  <c r="D34" i="16"/>
  <c r="D25" i="16"/>
  <c r="D15" i="16"/>
  <c r="D8" i="16"/>
  <c r="D48" i="15"/>
  <c r="D41" i="15"/>
  <c r="D33" i="15"/>
  <c r="D22" i="15"/>
  <c r="D12" i="15"/>
  <c r="D30" i="14"/>
  <c r="D23" i="14"/>
  <c r="D18" i="14"/>
  <c r="D12" i="14"/>
  <c r="D7" i="14"/>
  <c r="D50" i="13"/>
  <c r="D45" i="13"/>
  <c r="D37" i="13"/>
  <c r="D26" i="13"/>
  <c r="D15" i="13"/>
  <c r="D42" i="12"/>
  <c r="D36" i="12"/>
  <c r="D33" i="11"/>
  <c r="D27" i="11"/>
  <c r="D21" i="11"/>
  <c r="D14" i="11"/>
  <c r="D3" i="11" s="1"/>
  <c r="D34" i="10"/>
  <c r="D28" i="10"/>
  <c r="D22" i="10"/>
  <c r="D15" i="10"/>
  <c r="D8" i="10"/>
  <c r="D3" i="10" s="1"/>
  <c r="D35" i="9"/>
  <c r="D29" i="9"/>
  <c r="D23" i="9"/>
  <c r="D16" i="9"/>
  <c r="D9" i="9"/>
  <c r="D3" i="9"/>
  <c r="D36" i="4"/>
  <c r="D30" i="4"/>
  <c r="D24" i="4"/>
  <c r="D17" i="4"/>
  <c r="D3" i="4"/>
  <c r="G8" i="6" l="1"/>
  <c r="D3" i="12"/>
  <c r="G7" i="6"/>
  <c r="D3" i="18"/>
  <c r="G14" i="6"/>
  <c r="D3" i="19"/>
  <c r="G15" i="6"/>
  <c r="D3" i="17"/>
  <c r="G13" i="6"/>
  <c r="D3" i="13"/>
  <c r="G9" i="6"/>
  <c r="D3" i="16"/>
  <c r="E16" i="6"/>
  <c r="C16" i="6"/>
  <c r="G12" i="6"/>
  <c r="D16" i="6"/>
  <c r="F16" i="6"/>
  <c r="D3" i="14"/>
  <c r="G11" i="6"/>
  <c r="D3" i="15"/>
  <c r="B16" i="6"/>
  <c r="G10" i="6"/>
  <c r="G16" i="6" l="1"/>
</calcChain>
</file>

<file path=xl/sharedStrings.xml><?xml version="1.0" encoding="utf-8"?>
<sst xmlns="http://schemas.openxmlformats.org/spreadsheetml/2006/main" count="548" uniqueCount="109">
  <si>
    <t>Date</t>
  </si>
  <si>
    <t>Supplier/Description</t>
  </si>
  <si>
    <t>Description</t>
  </si>
  <si>
    <t>PO#</t>
  </si>
  <si>
    <t>Subtotal</t>
  </si>
  <si>
    <t>TOTAL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</si>
  <si>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</si>
  <si>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</si>
  <si>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</si>
  <si>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</si>
  <si>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</si>
  <si>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</si>
  <si>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</si>
  <si>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</si>
  <si>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</si>
  <si>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</si>
  <si>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</si>
  <si>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</si>
  <si>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</si>
  <si>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</t>
  </si>
  <si>
    <t>Trends</t>
  </si>
  <si>
    <t>Amount</t>
  </si>
  <si>
    <t>February Expenses</t>
  </si>
  <si>
    <t>x</t>
  </si>
  <si>
    <t>s</t>
  </si>
  <si>
    <t>Expense 1</t>
  </si>
  <si>
    <t>Expense 2</t>
  </si>
  <si>
    <t>Expense 3</t>
  </si>
  <si>
    <t>Expense 4</t>
  </si>
  <si>
    <t>Expense 5</t>
  </si>
  <si>
    <t>January Expenses</t>
  </si>
  <si>
    <t>March Expenses</t>
  </si>
  <si>
    <t>April Expenses</t>
  </si>
  <si>
    <t>May Expenses</t>
  </si>
  <si>
    <t>June Expenses</t>
  </si>
  <si>
    <t>July Expenses</t>
  </si>
  <si>
    <t>August Expenses</t>
  </si>
  <si>
    <t>September Expenses</t>
  </si>
  <si>
    <t>October Expenses</t>
  </si>
  <si>
    <t>November Expenses</t>
  </si>
  <si>
    <t>December Expenses</t>
  </si>
  <si>
    <t>Insurance</t>
  </si>
  <si>
    <t>Taxes, TVA</t>
  </si>
  <si>
    <t>Tranportation</t>
  </si>
  <si>
    <t>Office</t>
  </si>
  <si>
    <t>Main suppliers</t>
  </si>
  <si>
    <t>Main suppliers (furniture)</t>
  </si>
  <si>
    <t>Transportation (Planzer &amp;Co)</t>
  </si>
  <si>
    <t xml:space="preserve">Office </t>
  </si>
  <si>
    <t>Transpoprtation (Planzer &amp; Co)</t>
  </si>
  <si>
    <t>Office Depot</t>
  </si>
  <si>
    <t>Tranportation (Planzer &amp; CO)</t>
  </si>
  <si>
    <t>Swisscom</t>
  </si>
  <si>
    <t>Naef</t>
  </si>
  <si>
    <t>Taxe, TVA</t>
  </si>
  <si>
    <t>EUR</t>
  </si>
  <si>
    <t>Kibernetik</t>
  </si>
  <si>
    <t>Insurance, AVS</t>
  </si>
  <si>
    <t>Publiaz</t>
  </si>
  <si>
    <t>Cembra</t>
  </si>
  <si>
    <t>Mercedes Financial</t>
  </si>
  <si>
    <t xml:space="preserve"> Transportation: Planzer,
DSV, Car Insurance,
Leasing</t>
  </si>
  <si>
    <t>Main suppliers: Mades, Kibernetik,
 Narbutas, Office Depot</t>
  </si>
  <si>
    <t>Insurance, AVS,
Office Poursuites</t>
  </si>
  <si>
    <t>Taxes, TVA, Douanes,
 Impots</t>
  </si>
  <si>
    <t>Office: IT, loyer,
fournitures de bureau</t>
  </si>
  <si>
    <t>PROMERKA 2016 - Unpaid bills - Expense sheet</t>
  </si>
  <si>
    <t>Régie du Croset</t>
  </si>
  <si>
    <t>Crédit Suisse Leasing</t>
  </si>
  <si>
    <t>TVA Douanes</t>
  </si>
  <si>
    <t>RMES</t>
  </si>
  <si>
    <t>Column1</t>
  </si>
  <si>
    <t>.</t>
  </si>
  <si>
    <t>DSV</t>
  </si>
  <si>
    <t>Greenmotion</t>
  </si>
  <si>
    <t xml:space="preserve">  </t>
  </si>
  <si>
    <t>Landi</t>
  </si>
  <si>
    <t>JCL</t>
  </si>
  <si>
    <t xml:space="preserve"> </t>
  </si>
  <si>
    <t>Fiduciaire Favre</t>
  </si>
  <si>
    <t>Larag</t>
  </si>
  <si>
    <t>Evolink</t>
  </si>
  <si>
    <t>Impot IFD</t>
  </si>
  <si>
    <t>Impot capital</t>
  </si>
  <si>
    <t>Acomptes ICC</t>
  </si>
  <si>
    <t>PrivilègeVerlag</t>
  </si>
  <si>
    <t>TVA Douane</t>
  </si>
  <si>
    <t>Caisse AVS</t>
  </si>
  <si>
    <t>Kreaivmedia</t>
  </si>
  <si>
    <t>Fribourg Basket</t>
  </si>
  <si>
    <t>RCI Audi</t>
  </si>
  <si>
    <t>FC Chavornay</t>
  </si>
  <si>
    <t>RCI Dacia</t>
  </si>
  <si>
    <t>Caisse LPP</t>
  </si>
  <si>
    <t>31.11.2016</t>
  </si>
  <si>
    <t>WLBau</t>
  </si>
  <si>
    <t>AMAG</t>
  </si>
  <si>
    <t>AFC - Intérêts sur TVA</t>
  </si>
  <si>
    <t>GES</t>
  </si>
  <si>
    <t>RRG</t>
  </si>
  <si>
    <t>AGIP</t>
  </si>
  <si>
    <t>UBS Carte mastercard</t>
  </si>
  <si>
    <t>Retripa</t>
  </si>
  <si>
    <t>UBS - Visa</t>
  </si>
  <si>
    <t>Mades (moitié payée)</t>
  </si>
  <si>
    <t>Mades  (moitié payée)</t>
  </si>
  <si>
    <t>Vaudoise - Audi</t>
  </si>
  <si>
    <t>Ledixa</t>
  </si>
  <si>
    <t>uniman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</si>
</sst>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m/d;@"/>
    <numFmt numFmtId="166" formatCode="#,##0.00_-\ [$€-1]"/>
    <numFmt numFmtId="167" formatCode="&quot;CHF&quot;\ #,##0.00"/>
  </numFmts>
  <fonts count="17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26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18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5" tint="0.79998168889431442"/>
        <bgColor theme="5"/>
      </patternFill>
    </fill>
    <fill>
      <patternFill patternType="solid">
        <fgColor theme="6" tint="0.79998168889431442"/>
        <bgColor theme="6"/>
      </patternFill>
    </fill>
    <fill>
      <patternFill patternType="solid">
        <fgColor theme="7" tint="0.79998168889431442"/>
        <bgColor theme="8"/>
      </patternFill>
    </fill>
    <fill>
      <patternFill patternType="solid">
        <fgColor theme="8" tint="0.79998168889431442"/>
        <bgColor theme="9"/>
      </patternFill>
    </fill>
    <fill>
      <patternFill patternType="solid">
        <fgColor rgb="FFFFC7CE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5" tint="0.39994506668294322"/>
      </left>
      <right/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thin">
        <color theme="5" tint="0.39994506668294322"/>
      </top>
      <bottom style="thin">
        <color theme="5" tint="0.39994506668294322"/>
      </bottom>
      <diagonal/>
    </border>
    <border>
      <left/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6" tint="0.39994506668294322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double">
        <color theme="4"/>
      </top>
      <bottom style="thin">
        <color theme="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double">
        <color theme="4" tint="-0.249977111117893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6"/>
      </left>
      <right style="thin">
        <color theme="6"/>
      </right>
      <top style="double">
        <color theme="6"/>
      </top>
      <bottom style="thin">
        <color theme="6"/>
      </bottom>
      <diagonal/>
    </border>
    <border>
      <left style="thin">
        <color theme="7"/>
      </left>
      <right style="thin">
        <color theme="7"/>
      </right>
      <top style="double">
        <color theme="7"/>
      </top>
      <bottom style="thin">
        <color theme="7"/>
      </bottom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0" fillId="0" borderId="0" xfId="0" applyBorder="1"/>
    <xf numFmtId="0" fontId="4" fillId="0" borderId="0" xfId="0" applyFont="1" applyAlignment="1">
      <alignment horizontal="right"/>
    </xf>
    <xf numFmtId="0" fontId="0" fillId="0" borderId="0" xfId="0" applyAlignment="1">
      <alignment textRotation="45"/>
    </xf>
    <xf numFmtId="0" fontId="2" fillId="0" borderId="0" xfId="0" applyFont="1" applyBorder="1"/>
    <xf numFmtId="165" fontId="0" fillId="0" borderId="0" xfId="0" applyNumberFormat="1" applyBorder="1"/>
    <xf numFmtId="0" fontId="2" fillId="0" borderId="0" xfId="0" applyFont="1" applyFill="1" applyBorder="1"/>
    <xf numFmtId="165" fontId="0" fillId="0" borderId="0" xfId="0" applyNumberFormat="1" applyFill="1" applyBorder="1"/>
    <xf numFmtId="0" fontId="0" fillId="0" borderId="0" xfId="0" applyFill="1" applyBorder="1"/>
    <xf numFmtId="0" fontId="0" fillId="7" borderId="2" xfId="0" applyFill="1" applyBorder="1"/>
    <xf numFmtId="0" fontId="0" fillId="7" borderId="1" xfId="0" applyFill="1" applyBorder="1"/>
    <xf numFmtId="0" fontId="7" fillId="0" borderId="0" xfId="0" applyFont="1" applyFill="1" applyAlignment="1">
      <alignment horizontal="center"/>
    </xf>
    <xf numFmtId="0" fontId="8" fillId="0" borderId="0" xfId="0" applyFont="1" applyBorder="1"/>
    <xf numFmtId="0" fontId="3" fillId="0" borderId="18" xfId="0" applyFont="1" applyBorder="1"/>
    <xf numFmtId="0" fontId="3" fillId="0" borderId="20" xfId="0" applyFont="1" applyBorder="1"/>
    <xf numFmtId="0" fontId="3" fillId="0" borderId="22" xfId="0" applyFont="1" applyBorder="1"/>
    <xf numFmtId="0" fontId="0" fillId="7" borderId="23" xfId="0" applyFill="1" applyBorder="1"/>
    <xf numFmtId="0" fontId="0" fillId="7" borderId="24" xfId="0" applyFill="1" applyBorder="1"/>
    <xf numFmtId="164" fontId="0" fillId="0" borderId="20" xfId="1" applyFont="1" applyBorder="1"/>
    <xf numFmtId="164" fontId="0" fillId="0" borderId="18" xfId="1" applyFont="1" applyBorder="1"/>
    <xf numFmtId="164" fontId="3" fillId="0" borderId="22" xfId="1" applyFont="1" applyBorder="1"/>
    <xf numFmtId="164" fontId="0" fillId="0" borderId="26" xfId="1" applyFont="1" applyBorder="1"/>
    <xf numFmtId="164" fontId="3" fillId="0" borderId="29" xfId="1" applyFont="1" applyBorder="1"/>
    <xf numFmtId="164" fontId="3" fillId="0" borderId="28" xfId="1" applyFont="1" applyBorder="1"/>
    <xf numFmtId="164" fontId="0" fillId="0" borderId="21" xfId="1" applyFont="1" applyBorder="1"/>
    <xf numFmtId="164" fontId="0" fillId="0" borderId="19" xfId="1" applyFont="1" applyBorder="1"/>
    <xf numFmtId="164" fontId="0" fillId="0" borderId="27" xfId="1" applyFont="1" applyBorder="1"/>
    <xf numFmtId="164" fontId="3" fillId="0" borderId="25" xfId="1" applyFont="1" applyBorder="1"/>
    <xf numFmtId="164" fontId="0" fillId="0" borderId="0" xfId="1" applyFont="1" applyBorder="1"/>
    <xf numFmtId="164" fontId="0" fillId="0" borderId="0" xfId="1" applyFont="1" applyFill="1" applyBorder="1"/>
    <xf numFmtId="0" fontId="0" fillId="0" borderId="0" xfId="0" applyAlignment="1">
      <alignment vertical="center"/>
    </xf>
    <xf numFmtId="164" fontId="0" fillId="0" borderId="0" xfId="0" applyNumberFormat="1" applyFont="1" applyFill="1" applyBorder="1"/>
    <xf numFmtId="164" fontId="10" fillId="13" borderId="21" xfId="2" applyNumberFormat="1" applyBorder="1"/>
    <xf numFmtId="164" fontId="10" fillId="13" borderId="19" xfId="2" applyNumberFormat="1" applyBorder="1"/>
    <xf numFmtId="164" fontId="10" fillId="13" borderId="27" xfId="2" applyNumberFormat="1" applyBorder="1"/>
    <xf numFmtId="164" fontId="10" fillId="13" borderId="25" xfId="2" applyNumberFormat="1" applyBorder="1"/>
    <xf numFmtId="166" fontId="0" fillId="0" borderId="0" xfId="0" applyNumberFormat="1" applyAlignment="1">
      <alignment vertical="center"/>
    </xf>
    <xf numFmtId="166" fontId="0" fillId="0" borderId="0" xfId="0" applyNumberFormat="1"/>
    <xf numFmtId="166" fontId="2" fillId="0" borderId="0" xfId="0" applyNumberFormat="1" applyFont="1"/>
    <xf numFmtId="166" fontId="0" fillId="0" borderId="0" xfId="0" applyNumberFormat="1" applyBorder="1"/>
    <xf numFmtId="164" fontId="0" fillId="0" borderId="0" xfId="0" applyNumberFormat="1" applyFont="1" applyBorder="1"/>
    <xf numFmtId="0" fontId="3" fillId="2" borderId="18" xfId="0" applyFont="1" applyFill="1" applyBorder="1" applyAlignment="1">
      <alignment textRotation="45" wrapText="1"/>
    </xf>
    <xf numFmtId="0" fontId="3" fillId="3" borderId="18" xfId="0" applyFont="1" applyFill="1" applyBorder="1" applyAlignment="1">
      <alignment textRotation="45" wrapText="1"/>
    </xf>
    <xf numFmtId="0" fontId="3" fillId="4" borderId="18" xfId="0" applyFont="1" applyFill="1" applyBorder="1" applyAlignment="1">
      <alignment textRotation="45" wrapText="1"/>
    </xf>
    <xf numFmtId="0" fontId="3" fillId="5" borderId="18" xfId="0" applyFont="1" applyFill="1" applyBorder="1" applyAlignment="1">
      <alignment textRotation="45" wrapText="1"/>
    </xf>
    <xf numFmtId="0" fontId="3" fillId="6" borderId="19" xfId="0" applyFont="1" applyFill="1" applyBorder="1" applyAlignment="1">
      <alignment textRotation="45" wrapText="1"/>
    </xf>
    <xf numFmtId="0" fontId="5" fillId="0" borderId="0" xfId="0" applyFont="1" applyAlignment="1">
      <alignment vertical="center"/>
    </xf>
    <xf numFmtId="167" fontId="4" fillId="0" borderId="0" xfId="0" applyNumberFormat="1" applyFont="1"/>
    <xf numFmtId="167" fontId="4" fillId="0" borderId="0" xfId="1" applyNumberFormat="1" applyFont="1"/>
    <xf numFmtId="165" fontId="11" fillId="0" borderId="0" xfId="3" applyNumberFormat="1" applyBorder="1"/>
    <xf numFmtId="0" fontId="11" fillId="0" borderId="0" xfId="3" applyBorder="1"/>
    <xf numFmtId="164" fontId="11" fillId="0" borderId="0" xfId="3" applyNumberFormat="1" applyBorder="1"/>
    <xf numFmtId="165" fontId="11" fillId="0" borderId="0" xfId="0" applyNumberFormat="1" applyFont="1" applyBorder="1"/>
    <xf numFmtId="0" fontId="11" fillId="0" borderId="0" xfId="0" applyFont="1" applyBorder="1"/>
    <xf numFmtId="164" fontId="11" fillId="0" borderId="0" xfId="1" applyFont="1" applyBorder="1"/>
    <xf numFmtId="165" fontId="12" fillId="0" borderId="0" xfId="0" applyNumberFormat="1" applyFont="1" applyBorder="1"/>
    <xf numFmtId="0" fontId="12" fillId="0" borderId="0" xfId="0" applyFont="1" applyBorder="1"/>
    <xf numFmtId="164" fontId="12" fillId="0" borderId="0" xfId="1" applyFont="1" applyBorder="1"/>
    <xf numFmtId="165" fontId="0" fillId="0" borderId="0" xfId="0" applyNumberFormat="1" applyFont="1" applyBorder="1"/>
    <xf numFmtId="0" fontId="0" fillId="0" borderId="0" xfId="0" applyFont="1" applyBorder="1"/>
    <xf numFmtId="165" fontId="0" fillId="0" borderId="0" xfId="0" applyNumberFormat="1" applyFont="1" applyFill="1" applyBorder="1"/>
    <xf numFmtId="0" fontId="0" fillId="0" borderId="0" xfId="0" applyFont="1" applyFill="1" applyBorder="1"/>
    <xf numFmtId="165" fontId="12" fillId="0" borderId="0" xfId="0" applyNumberFormat="1" applyFont="1" applyFill="1" applyBorder="1"/>
    <xf numFmtId="0" fontId="12" fillId="0" borderId="0" xfId="0" applyFont="1" applyFill="1" applyBorder="1"/>
    <xf numFmtId="164" fontId="12" fillId="0" borderId="0" xfId="1" applyFont="1" applyFill="1" applyBorder="1"/>
    <xf numFmtId="166" fontId="12" fillId="0" borderId="0" xfId="0" applyNumberFormat="1" applyFont="1"/>
    <xf numFmtId="0" fontId="12" fillId="0" borderId="0" xfId="0" applyFont="1"/>
    <xf numFmtId="166" fontId="0" fillId="0" borderId="0" xfId="0" applyNumberFormat="1" applyFill="1"/>
    <xf numFmtId="166" fontId="13" fillId="0" borderId="0" xfId="0" applyNumberFormat="1" applyFont="1" applyFill="1"/>
    <xf numFmtId="166" fontId="12" fillId="0" borderId="0" xfId="0" applyNumberFormat="1" applyFont="1" applyFill="1"/>
    <xf numFmtId="0" fontId="11" fillId="0" borderId="0" xfId="0" applyFont="1"/>
    <xf numFmtId="166" fontId="11" fillId="0" borderId="0" xfId="0" applyNumberFormat="1" applyFont="1"/>
    <xf numFmtId="0" fontId="12" fillId="0" borderId="0" xfId="0" applyFont="1" applyFill="1"/>
    <xf numFmtId="0" fontId="3" fillId="0" borderId="31" xfId="0" applyFont="1" applyBorder="1"/>
    <xf numFmtId="166" fontId="0" fillId="0" borderId="0" xfId="0" applyNumberFormat="1" applyFont="1"/>
    <xf numFmtId="0" fontId="0" fillId="0" borderId="0" xfId="0" applyFont="1"/>
    <xf numFmtId="0" fontId="6" fillId="10" borderId="10" xfId="0" applyFont="1" applyFill="1" applyBorder="1"/>
    <xf numFmtId="165" fontId="12" fillId="0" borderId="30" xfId="0" applyNumberFormat="1" applyFont="1" applyBorder="1"/>
    <xf numFmtId="0" fontId="12" fillId="0" borderId="30" xfId="0" applyFont="1" applyBorder="1"/>
    <xf numFmtId="164" fontId="12" fillId="0" borderId="30" xfId="1" applyNumberFormat="1" applyFont="1" applyBorder="1"/>
    <xf numFmtId="164" fontId="11" fillId="0" borderId="0" xfId="1" applyFont="1"/>
    <xf numFmtId="166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164" fontId="14" fillId="0" borderId="0" xfId="1" applyFont="1"/>
    <xf numFmtId="0" fontId="15" fillId="0" borderId="0" xfId="0" applyFont="1" applyBorder="1"/>
    <xf numFmtId="166" fontId="15" fillId="0" borderId="0" xfId="0" applyNumberFormat="1" applyFont="1"/>
    <xf numFmtId="164" fontId="12" fillId="0" borderId="0" xfId="0" applyNumberFormat="1" applyFont="1" applyBorder="1"/>
    <xf numFmtId="0" fontId="15" fillId="0" borderId="0" xfId="0" applyFont="1" applyFill="1" applyBorder="1"/>
    <xf numFmtId="166" fontId="12" fillId="0" borderId="0" xfId="0" applyNumberFormat="1" applyFont="1" applyBorder="1"/>
    <xf numFmtId="0" fontId="12" fillId="0" borderId="0" xfId="0" applyFont="1" applyAlignment="1">
      <alignment horizontal="right"/>
    </xf>
    <xf numFmtId="0" fontId="6" fillId="0" borderId="31" xfId="0" applyFont="1" applyBorder="1"/>
    <xf numFmtId="0" fontId="6" fillId="0" borderId="32" xfId="0" applyFont="1" applyBorder="1"/>
    <xf numFmtId="165" fontId="12" fillId="0" borderId="0" xfId="3" applyNumberFormat="1" applyFont="1" applyFill="1" applyBorder="1"/>
    <xf numFmtId="0" fontId="12" fillId="0" borderId="0" xfId="3" applyFont="1" applyFill="1" applyBorder="1"/>
    <xf numFmtId="164" fontId="12" fillId="0" borderId="0" xfId="3" applyNumberFormat="1" applyFont="1" applyFill="1" applyBorder="1"/>
    <xf numFmtId="164" fontId="12" fillId="0" borderId="0" xfId="0" applyNumberFormat="1" applyFont="1" applyFill="1" applyBorder="1"/>
    <xf numFmtId="166" fontId="15" fillId="0" borderId="0" xfId="0" applyNumberFormat="1" applyFont="1" applyFill="1"/>
    <xf numFmtId="0" fontId="15" fillId="0" borderId="0" xfId="0" applyFont="1" applyFill="1"/>
    <xf numFmtId="164" fontId="12" fillId="0" borderId="0" xfId="1" applyFont="1" applyBorder="1" applyAlignment="1">
      <alignment horizontal="right"/>
    </xf>
    <xf numFmtId="167" fontId="14" fillId="0" borderId="0" xfId="1" applyNumberFormat="1" applyFont="1"/>
    <xf numFmtId="166" fontId="16" fillId="0" borderId="0" xfId="0" applyNumberFormat="1" applyFont="1" applyFill="1"/>
    <xf numFmtId="165" fontId="12" fillId="0" borderId="0" xfId="0" applyNumberFormat="1" applyFont="1" applyBorder="1" applyAlignment="1">
      <alignment horizontal="right"/>
    </xf>
    <xf numFmtId="0" fontId="5" fillId="14" borderId="0" xfId="0" applyFont="1" applyFill="1" applyAlignment="1">
      <alignment horizontal="center" vertical="center"/>
    </xf>
    <xf numFmtId="0" fontId="6" fillId="12" borderId="15" xfId="0" applyFont="1" applyFill="1" applyBorder="1"/>
    <xf numFmtId="0" fontId="6" fillId="12" borderId="16" xfId="0" applyFont="1" applyFill="1" applyBorder="1"/>
    <xf numFmtId="0" fontId="6" fillId="12" borderId="17" xfId="0" applyFont="1" applyFill="1" applyBorder="1"/>
    <xf numFmtId="0" fontId="7" fillId="3" borderId="0" xfId="0" applyFont="1" applyFill="1" applyAlignment="1">
      <alignment horizontal="center" vertical="center"/>
    </xf>
    <xf numFmtId="0" fontId="6" fillId="8" borderId="3" xfId="0" applyFont="1" applyFill="1" applyBorder="1"/>
    <xf numFmtId="0" fontId="6" fillId="8" borderId="4" xfId="0" applyFont="1" applyFill="1" applyBorder="1"/>
    <xf numFmtId="0" fontId="6" fillId="8" borderId="5" xfId="0" applyFont="1" applyFill="1" applyBorder="1"/>
    <xf numFmtId="0" fontId="6" fillId="9" borderId="6" xfId="0" applyFont="1" applyFill="1" applyBorder="1"/>
    <xf numFmtId="0" fontId="6" fillId="9" borderId="7" xfId="0" applyFont="1" applyFill="1" applyBorder="1"/>
    <xf numFmtId="0" fontId="6" fillId="9" borderId="8" xfId="0" applyFont="1" applyFill="1" applyBorder="1"/>
    <xf numFmtId="0" fontId="6" fillId="10" borderId="9" xfId="0" applyFont="1" applyFill="1" applyBorder="1"/>
    <xf numFmtId="0" fontId="6" fillId="10" borderId="10" xfId="0" applyFont="1" applyFill="1" applyBorder="1"/>
    <xf numFmtId="0" fontId="6" fillId="10" borderId="11" xfId="0" applyFont="1" applyFill="1" applyBorder="1"/>
    <xf numFmtId="0" fontId="6" fillId="11" borderId="12" xfId="0" applyFont="1" applyFill="1" applyBorder="1"/>
    <xf numFmtId="0" fontId="6" fillId="11" borderId="13" xfId="0" applyFont="1" applyFill="1" applyBorder="1"/>
    <xf numFmtId="0" fontId="6" fillId="11" borderId="14" xfId="0" applyFont="1" applyFill="1" applyBorder="1"/>
  </cellXfs>
  <cellStyles count="4">
    <cellStyle name="Bad" xfId="2" builtinId="27"/>
    <cellStyle name="Comma" xfId="1" builtinId="3"/>
    <cellStyle name="Normal" xfId="0" builtinId="0"/>
    <cellStyle name="Warning Text" xfId="3" builtinId="11"/>
  </cellStyles>
  <dxfs count="6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5" formatCode="m/d;@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5" formatCode="m/d;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numFmt numFmtId="166" formatCode="#,##0.00_-\ [$€-1]"/>
      <border diagonalUp="0" diagonalDown="0" outline="0">
        <left/>
        <right/>
        <top/>
        <bottom/>
      </border>
    </dxf>
    <dxf>
      <numFmt numFmtId="166" formatCode="#,##0.00_-\ [$€-1]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4" formatCode="_(* #,##0.00_);_(* \(#,##0.00\);_(* &quot;-&quot;??_);_(@_)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  <numFmt numFmtId="165" formatCode="m/d;@"/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Expense Trends</a:t>
            </a:r>
            <a:r>
              <a:rPr lang="en-US" baseline="0"/>
              <a:t> by Month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'Year Trends'!$B$3</c:f>
              <c:strCache>
                <c:ptCount val="1"/>
                <c:pt idx="0">
                  <c:v>Main suppliers: Mades, Kibernetik,
 Narbutas, Office Depot</c:v>
                </c:pt>
              </c:strCache>
            </c:strRef>
          </c:tx>
          <c:invertIfNegative val="0"/>
          <c:cat>
            <c:strRef>
              <c:f>'Year Trends'!$A$4:$A$15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'Year Trends'!$B$4:$B$15</c:f>
              <c:numCache>
                <c:formatCode>_(* #\ ##0.00_);_(* \(#\ 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627</c:v>
                </c:pt>
                <c:pt idx="9">
                  <c:v>17128.739999999998</c:v>
                </c:pt>
                <c:pt idx="10">
                  <c:v>4166.9500000000007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6-4906-B295-424CA38DD4BB}"/>
            </c:ext>
          </c:extLst>
        </c:ser>
        <c:ser>
          <c:idx val="1"/>
          <c:order val="1"/>
          <c:tx>
            <c:strRef>
              <c:f>'Year Trends'!$C$3</c:f>
              <c:strCache>
                <c:ptCount val="1"/>
                <c:pt idx="0">
                  <c:v> Transportation: Planzer,
DSV, Car Insurance,
Leasing</c:v>
                </c:pt>
              </c:strCache>
            </c:strRef>
          </c:tx>
          <c:invertIfNegative val="0"/>
          <c:cat>
            <c:strRef>
              <c:f>'Year Trends'!$A$4:$A$15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'Year Trends'!$C$4:$C$15</c:f>
              <c:numCache>
                <c:formatCode>_(* #\ ##0.00_);_(* \(#\ 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7370.4</c:v>
                </c:pt>
                <c:pt idx="10">
                  <c:v>1925.15</c:v>
                </c:pt>
                <c:pt idx="11">
                  <c:v>2825.2000000000003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6-4906-B295-424CA38DD4BB}"/>
            </c:ext>
          </c:extLst>
        </c:ser>
        <c:ser>
          <c:idx val="2"/>
          <c:order val="2"/>
          <c:tx>
            <c:strRef>
              <c:f>'Year Trends'!$D$3</c:f>
              <c:strCache>
                <c:ptCount val="1"/>
                <c:pt idx="0">
                  <c:v>Insurance, AVS,
Office Poursuites</c:v>
                </c:pt>
              </c:strCache>
            </c:strRef>
          </c:tx>
          <c:invertIfNegative val="0"/>
          <c:cat>
            <c:strRef>
              <c:f>'Year Trends'!$A$4:$A$15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'Year Trends'!$D$4:$D$15</c:f>
              <c:numCache>
                <c:formatCode>_(* #\ ##0.00_);_(* \(#\ 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2448.5700000000002</c:v>
                </c:pt>
                <c:pt idx="10">
                  <c:v>5419.17</c:v>
                </c:pt>
                <c:pt idx="11">
                  <c:v>2448.5700000000002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F6-4906-B295-424CA38DD4BB}"/>
            </c:ext>
          </c:extLst>
        </c:ser>
        <c:ser>
          <c:idx val="3"/>
          <c:order val="3"/>
          <c:tx>
            <c:strRef>
              <c:f>'Year Trends'!$E$3</c:f>
              <c:strCache>
                <c:ptCount val="1"/>
                <c:pt idx="0">
                  <c:v>Taxes, TVA, Douanes,
 Impots</c:v>
                </c:pt>
              </c:strCache>
            </c:strRef>
          </c:tx>
          <c:invertIfNegative val="0"/>
          <c:cat>
            <c:strRef>
              <c:f>'Year Trends'!$A$4:$A$15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'Year Trends'!$E$4:$E$15</c:f>
              <c:numCache>
                <c:formatCode>_(* #\ ##0.00_);_(* \(#\ 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3662.1</c:v>
                </c:pt>
                <c:pt idx="8">
                  <c:v>1213.8499999999999</c:v>
                </c:pt>
                <c:pt idx="9">
                  <c:v>2781.8999999999996</c:v>
                </c:pt>
                <c:pt idx="10">
                  <c:v>4493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F6-4906-B295-424CA38DD4BB}"/>
            </c:ext>
          </c:extLst>
        </c:ser>
        <c:ser>
          <c:idx val="4"/>
          <c:order val="4"/>
          <c:tx>
            <c:strRef>
              <c:f>'Year Trends'!$F$3</c:f>
              <c:strCache>
                <c:ptCount val="1"/>
                <c:pt idx="0">
                  <c:v>Office: IT, loyer,
fournitures de bureau</c:v>
                </c:pt>
              </c:strCache>
            </c:strRef>
          </c:tx>
          <c:invertIfNegative val="0"/>
          <c:cat>
            <c:strRef>
              <c:f>'Year Trends'!$A$4:$A$15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'Year Trends'!$F$4:$F$15</c:f>
              <c:numCache>
                <c:formatCode>_(* #\ ##0.00_);_(* \(#\ 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3240</c:v>
                </c:pt>
                <c:pt idx="8">
                  <c:v>6130.88</c:v>
                </c:pt>
                <c:pt idx="9">
                  <c:v>1114.05</c:v>
                </c:pt>
                <c:pt idx="10">
                  <c:v>6466.9</c:v>
                </c:pt>
                <c:pt idx="11">
                  <c:v>12222.4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F6-4906-B295-424CA38DD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9902336"/>
        <c:axId val="29903872"/>
      </c:barChart>
      <c:catAx>
        <c:axId val="29902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9903872"/>
        <c:crosses val="autoZero"/>
        <c:auto val="1"/>
        <c:lblAlgn val="ctr"/>
        <c:lblOffset val="100"/>
        <c:noMultiLvlLbl val="0"/>
      </c:catAx>
      <c:valAx>
        <c:axId val="29903872"/>
        <c:scaling>
          <c:orientation val="minMax"/>
        </c:scaling>
        <c:delete val="0"/>
        <c:axPos val="l"/>
        <c:majorGridlines/>
        <c:numFmt formatCode="_(* #\ ##0.00_);_(* \(#\ 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29902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179387</xdr:rowOff>
    </xdr:from>
    <xdr:to>
      <xdr:col>8</xdr:col>
      <xdr:colOff>184941</xdr:colOff>
      <xdr:row>45</xdr:row>
      <xdr:rowOff>30163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Expense11" displayName="Expense11" ref="A5:D9" totalsRowCount="1" headerRowDxfId="621">
  <autoFilter ref="A5:D8"/>
  <tableColumns count="4">
    <tableColumn id="1" name="Date" totalsRowLabel="Subtotal" dataDxfId="620" totalsRowDxfId="619"/>
    <tableColumn id="2" name="PO#" totalsRowDxfId="618"/>
    <tableColumn id="3" name="Supplier/Description" totalsRowDxfId="617"/>
    <tableColumn id="5" name="Amount" totalsRowFunction="sum" totalsRowDxfId="616" dataCellStyle="Comma"/>
  </tableColumns>
  <tableStyleInfo name="TableStyleLight16" showFirstColumn="0" showLastColumn="0" showRowStripes="0" showColumnStripes="0"/>
</table>
</file>

<file path=xl/tables/table10.xml><?xml version="1.0" encoding="utf-8"?>
<table xmlns="http://schemas.openxmlformats.org/spreadsheetml/2006/main" id="8" name="Expense52" displayName="Expense52" ref="A33:D36" totalsRowCount="1" headerRowDxfId="552" dataDxfId="551" totalsRowDxfId="550">
  <autoFilter ref="A33:D35"/>
  <tableColumns count="4">
    <tableColumn id="1" name="Date" totalsRowLabel="Subtotal" dataDxfId="549" totalsRowDxfId="548"/>
    <tableColumn id="2" name="PO#" dataDxfId="547" totalsRowDxfId="546"/>
    <tableColumn id="3" name="Supplier/Description" dataDxfId="545" totalsRowDxfId="544"/>
    <tableColumn id="5" name="Amount" totalsRowFunction="sum" dataDxfId="543" totalsRowDxfId="542" dataCellStyle="Comma"/>
  </tableColumns>
  <tableStyleInfo name="TableStyleLight20" showFirstColumn="0" showLastColumn="0" showRowStripes="0" showColumnStripes="0"/>
</table>
</file>

<file path=xl/tables/table11.xml><?xml version="1.0" encoding="utf-8"?>
<table xmlns="http://schemas.openxmlformats.org/spreadsheetml/2006/main" id="12" name="Expense13" displayName="Expense13" ref="A5:D8" totalsRowCount="1" headerRowDxfId="541" dataDxfId="540" totalsRowDxfId="539">
  <autoFilter ref="A5:D7"/>
  <tableColumns count="4">
    <tableColumn id="1" name="Date" totalsRowLabel="Subtotal" dataDxfId="538" totalsRowDxfId="537"/>
    <tableColumn id="2" name="PO#" dataDxfId="536" totalsRowDxfId="535"/>
    <tableColumn id="3" name="Supplier/Description" dataDxfId="534" totalsRowDxfId="533"/>
    <tableColumn id="5" name="Amount" totalsRowFunction="sum" dataDxfId="532" totalsRowDxfId="531" dataCellStyle="Comma"/>
  </tableColumns>
  <tableStyleInfo name="TableStyleLight16" showFirstColumn="0" showLastColumn="0" showRowStripes="0" showColumnStripes="0"/>
</table>
</file>

<file path=xl/tables/table12.xml><?xml version="1.0" encoding="utf-8"?>
<table xmlns="http://schemas.openxmlformats.org/spreadsheetml/2006/main" id="13" name="Expense23" displayName="Expense23" ref="A11:D15" totalsRowCount="1" headerRowDxfId="530" dataDxfId="529" totalsRowDxfId="528">
  <autoFilter ref="A11:D14"/>
  <tableColumns count="4">
    <tableColumn id="1" name="Date" totalsRowLabel="Subtotal" dataDxfId="527" totalsRowDxfId="526"/>
    <tableColumn id="2" name="PO#" dataDxfId="525" totalsRowDxfId="524"/>
    <tableColumn id="3" name="Description" dataDxfId="523" totalsRowDxfId="522"/>
    <tableColumn id="5" name="Amount" totalsRowFunction="sum" dataDxfId="521" totalsRowDxfId="520" dataCellStyle="Comma"/>
  </tableColumns>
  <tableStyleInfo name="TableStyleLight17" showFirstColumn="0" showLastColumn="0" showRowStripes="0" showColumnStripes="0"/>
</table>
</file>

<file path=xl/tables/table13.xml><?xml version="1.0" encoding="utf-8"?>
<table xmlns="http://schemas.openxmlformats.org/spreadsheetml/2006/main" id="14" name="Expense33" displayName="Expense33" ref="A18:D22" totalsRowCount="1" headerRowDxfId="519" dataDxfId="518" totalsRowDxfId="517">
  <autoFilter ref="A18:D21"/>
  <tableColumns count="4">
    <tableColumn id="1" name="Date" totalsRowLabel="Subtotal" dataDxfId="516" totalsRowDxfId="515"/>
    <tableColumn id="2" name="PO#" dataDxfId="514" totalsRowDxfId="513"/>
    <tableColumn id="3" name="Supplier/Description" dataDxfId="512" totalsRowDxfId="511"/>
    <tableColumn id="5" name="Amount" totalsRowFunction="sum" dataDxfId="510" totalsRowDxfId="509" dataCellStyle="Comma"/>
  </tableColumns>
  <tableStyleInfo name="TableStyleLight18" showFirstColumn="0" showLastColumn="0" showRowStripes="0" showColumnStripes="0"/>
</table>
</file>

<file path=xl/tables/table14.xml><?xml version="1.0" encoding="utf-8"?>
<table xmlns="http://schemas.openxmlformats.org/spreadsheetml/2006/main" id="15" name="Expense43" displayName="Expense43" ref="A25:D28" totalsRowCount="1" headerRowDxfId="508" dataDxfId="507" totalsRowDxfId="506">
  <autoFilter ref="A25:D27"/>
  <tableColumns count="4">
    <tableColumn id="1" name="Date" totalsRowLabel="Subtotal" dataDxfId="505" totalsRowDxfId="504"/>
    <tableColumn id="2" name="PO#" dataDxfId="503" totalsRowDxfId="502"/>
    <tableColumn id="3" name="Supplier/Description" dataDxfId="501" totalsRowDxfId="500"/>
    <tableColumn id="5" name="Amount" totalsRowFunction="sum" dataDxfId="499" totalsRowDxfId="498" dataCellStyle="Comma"/>
  </tableColumns>
  <tableStyleInfo name="TableStyleLight19" showFirstColumn="0" showLastColumn="0" showRowStripes="0" showColumnStripes="0"/>
</table>
</file>

<file path=xl/tables/table15.xml><?xml version="1.0" encoding="utf-8"?>
<table xmlns="http://schemas.openxmlformats.org/spreadsheetml/2006/main" id="16" name="Expense53" displayName="Expense53" ref="A31:D34" totalsRowCount="1" headerRowDxfId="497" dataDxfId="496" totalsRowDxfId="495">
  <autoFilter ref="A31:D33"/>
  <tableColumns count="4">
    <tableColumn id="1" name="Date" totalsRowLabel="Subtotal" dataDxfId="494" totalsRowDxfId="493"/>
    <tableColumn id="2" name="PO#" dataDxfId="492" totalsRowDxfId="491"/>
    <tableColumn id="3" name="Supplier/Description" dataDxfId="490" totalsRowDxfId="489"/>
    <tableColumn id="5" name="Amount" totalsRowFunction="sum" dataDxfId="488" totalsRowDxfId="487" dataCellStyle="Comma"/>
  </tableColumns>
  <tableStyleInfo name="TableStyleLight20" showFirstColumn="0" showLastColumn="0" showRowStripes="0" showColumnStripes="0"/>
</table>
</file>

<file path=xl/tables/table16.xml><?xml version="1.0" encoding="utf-8"?>
<table xmlns="http://schemas.openxmlformats.org/spreadsheetml/2006/main" id="17" name="Expense14" displayName="Expense14" ref="A5:D8" totalsRowCount="1" headerRowDxfId="486">
  <autoFilter ref="A5:D7"/>
  <sortState ref="A6:D9">
    <sortCondition ref="A5:A9"/>
  </sortState>
  <tableColumns count="4">
    <tableColumn id="1" name="Date" totalsRowLabel="Subtotal" dataDxfId="485" totalsRowDxfId="484"/>
    <tableColumn id="2" name="PO#" totalsRowDxfId="483"/>
    <tableColumn id="3" name="Supplier/Description" totalsRowDxfId="482"/>
    <tableColumn id="5" name="Amount" totalsRowFunction="sum" totalsRowDxfId="481" dataCellStyle="Comma"/>
  </tableColumns>
  <tableStyleInfo name="TableStyleLight16" showFirstColumn="0" showLastColumn="0" showRowStripes="0" showColumnStripes="0"/>
</table>
</file>

<file path=xl/tables/table17.xml><?xml version="1.0" encoding="utf-8"?>
<table xmlns="http://schemas.openxmlformats.org/spreadsheetml/2006/main" id="18" name="Expense24" displayName="Expense24" ref="A11:E14" totalsRowCount="1" headerRowDxfId="480" dataDxfId="479" totalsRowDxfId="478">
  <autoFilter ref="A11:E13"/>
  <tableColumns count="5">
    <tableColumn id="1" name="Date" totalsRowLabel="Subtotal" dataDxfId="477" totalsRowDxfId="476"/>
    <tableColumn id="2" name="PO#" dataDxfId="475" totalsRowDxfId="474"/>
    <tableColumn id="3" name="Description" dataDxfId="473" totalsRowDxfId="472"/>
    <tableColumn id="5" name="Amount" totalsRowFunction="sum" dataDxfId="471" totalsRowDxfId="470" dataCellStyle="Comma" totalsRowCellStyle="Comma"/>
    <tableColumn id="4" name="Column1" dataDxfId="469" totalsRowDxfId="468"/>
  </tableColumns>
  <tableStyleInfo name="TableStyleLight17" showFirstColumn="0" showLastColumn="0" showRowStripes="0" showColumnStripes="0"/>
</table>
</file>

<file path=xl/tables/table18.xml><?xml version="1.0" encoding="utf-8"?>
<table xmlns="http://schemas.openxmlformats.org/spreadsheetml/2006/main" id="19" name="Expense34" displayName="Expense34" ref="A17:D21" totalsRowCount="1" headerRowDxfId="467">
  <autoFilter ref="A17:D20"/>
  <tableColumns count="4">
    <tableColumn id="1" name="Date" totalsRowLabel="Subtotal" dataDxfId="466" totalsRowDxfId="465"/>
    <tableColumn id="2" name="PO#" totalsRowDxfId="464"/>
    <tableColumn id="3" name="Supplier/Description" totalsRowDxfId="463"/>
    <tableColumn id="5" name="Amount" totalsRowFunction="sum" totalsRowDxfId="462" dataCellStyle="Comma"/>
  </tableColumns>
  <tableStyleInfo name="TableStyleLight18" showFirstColumn="0" showLastColumn="0" showRowStripes="0" showColumnStripes="0"/>
</table>
</file>

<file path=xl/tables/table19.xml><?xml version="1.0" encoding="utf-8"?>
<table xmlns="http://schemas.openxmlformats.org/spreadsheetml/2006/main" id="20" name="Expense44" displayName="Expense44" ref="A24:D27" totalsRowCount="1" headerRowDxfId="461">
  <autoFilter ref="A24:D26"/>
  <tableColumns count="4">
    <tableColumn id="1" name="Date" totalsRowLabel="Subtotal" dataDxfId="460" totalsRowDxfId="459"/>
    <tableColumn id="2" name="PO#" totalsRowDxfId="458"/>
    <tableColumn id="3" name="Supplier/Description" totalsRowDxfId="457"/>
    <tableColumn id="5" name="Amount" totalsRowFunction="sum" totalsRowDxfId="456" dataCellStyle="Comma"/>
  </tableColumns>
  <tableStyleInfo name="TableStyleLight19" showFirstColumn="0" showLastColumn="0" showRowStripes="0" showColumnStripes="0"/>
</table>
</file>

<file path=xl/tables/table2.xml><?xml version="1.0" encoding="utf-8"?>
<table xmlns="http://schemas.openxmlformats.org/spreadsheetml/2006/main" id="3" name="Expense21" displayName="Expense21" ref="A12:D16" totalsRowCount="1" headerRowDxfId="615" dataDxfId="614" totalsRowDxfId="613">
  <autoFilter ref="A12:D15"/>
  <tableColumns count="4">
    <tableColumn id="1" name="Date" totalsRowLabel="Subtotal" dataDxfId="612" totalsRowDxfId="611"/>
    <tableColumn id="2" name="PO#" dataDxfId="610" totalsRowDxfId="609"/>
    <tableColumn id="3" name="Description" dataDxfId="608" totalsRowDxfId="607"/>
    <tableColumn id="5" name="Amount" totalsRowFunction="sum" dataDxfId="606" totalsRowDxfId="605" dataCellStyle="Comma"/>
  </tableColumns>
  <tableStyleInfo name="TableStyleLight17" showFirstColumn="0" showLastColumn="0" showRowStripes="0" showColumnStripes="0"/>
</table>
</file>

<file path=xl/tables/table20.xml><?xml version="1.0" encoding="utf-8"?>
<table xmlns="http://schemas.openxmlformats.org/spreadsheetml/2006/main" id="21" name="Expense54" displayName="Expense54" ref="A30:D33" totalsRowCount="1" headerRowDxfId="455" dataDxfId="454" totalsRowDxfId="453">
  <autoFilter ref="A30:D32"/>
  <tableColumns count="4">
    <tableColumn id="1" name="Date" totalsRowLabel="Subtotal" dataDxfId="452" totalsRowDxfId="451"/>
    <tableColumn id="2" name="PO#" dataDxfId="450" totalsRowDxfId="449"/>
    <tableColumn id="3" name="Supplier/Description" dataDxfId="448" totalsRowDxfId="447"/>
    <tableColumn id="5" name="Amount" totalsRowFunction="sum" dataDxfId="446" totalsRowDxfId="445" dataCellStyle="Comma"/>
  </tableColumns>
  <tableStyleInfo name="TableStyleLight20" showFirstColumn="0" showLastColumn="0" showRowStripes="0" showColumnStripes="0"/>
</table>
</file>

<file path=xl/tables/table21.xml><?xml version="1.0" encoding="utf-8"?>
<table xmlns="http://schemas.openxmlformats.org/spreadsheetml/2006/main" id="22" name="Expense15" displayName="Expense15" ref="A5:D14" totalsRowCount="1" headerRowDxfId="444" dataDxfId="443" totalsRowDxfId="442">
  <autoFilter ref="A5:D13"/>
  <tableColumns count="4">
    <tableColumn id="1" name="Date" totalsRowLabel="Subtotal" dataDxfId="441" totalsRowDxfId="440"/>
    <tableColumn id="2" name="PO#" dataDxfId="439" totalsRowDxfId="438"/>
    <tableColumn id="3" name="Supplier/Description" dataDxfId="437" totalsRowDxfId="436"/>
    <tableColumn id="5" name="Amount" totalsRowFunction="sum" dataDxfId="435" totalsRowDxfId="434" dataCellStyle="Comma" totalsRowCellStyle="Comma"/>
  </tableColumns>
  <tableStyleInfo name="TableStyleLight16" showFirstColumn="0" showLastColumn="0" showRowStripes="0" showColumnStripes="0"/>
</table>
</file>

<file path=xl/tables/table22.xml><?xml version="1.0" encoding="utf-8"?>
<table xmlns="http://schemas.openxmlformats.org/spreadsheetml/2006/main" id="23" name="Expense25" displayName="Expense25" ref="A17:D29" totalsRowCount="1" headerRowDxfId="433" dataDxfId="432" totalsRowDxfId="431">
  <autoFilter ref="A17:D28"/>
  <tableColumns count="4">
    <tableColumn id="1" name="Date" totalsRowLabel="Subtotal" dataDxfId="430" totalsRowDxfId="429"/>
    <tableColumn id="2" name="PO#" dataDxfId="428" totalsRowDxfId="427"/>
    <tableColumn id="3" name="Description" dataDxfId="426" totalsRowDxfId="425"/>
    <tableColumn id="5" name="Amount" totalsRowFunction="sum" dataDxfId="424" totalsRowDxfId="423" dataCellStyle="Comma"/>
  </tableColumns>
  <tableStyleInfo name="TableStyleLight17" showFirstColumn="0" showLastColumn="0" showRowStripes="0" showColumnStripes="0"/>
</table>
</file>

<file path=xl/tables/table23.xml><?xml version="1.0" encoding="utf-8"?>
<table xmlns="http://schemas.openxmlformats.org/spreadsheetml/2006/main" id="24" name="Expense35" displayName="Expense35" ref="A32:D36" totalsRowCount="1" headerRowDxfId="422" dataDxfId="421" totalsRowDxfId="420">
  <autoFilter ref="A32:D35"/>
  <tableColumns count="4">
    <tableColumn id="1" name="Date" totalsRowLabel="Subtotal" dataDxfId="419" totalsRowDxfId="418"/>
    <tableColumn id="2" name="PO#" dataDxfId="417" totalsRowDxfId="416"/>
    <tableColumn id="3" name="Supplier/Description" dataDxfId="415" totalsRowDxfId="414"/>
    <tableColumn id="5" name="Amount" totalsRowFunction="sum" dataDxfId="413" totalsRowDxfId="412" dataCellStyle="Comma"/>
  </tableColumns>
  <tableStyleInfo name="TableStyleLight18" showFirstColumn="0" showLastColumn="0" showRowStripes="0" showColumnStripes="0"/>
</table>
</file>

<file path=xl/tables/table24.xml><?xml version="1.0" encoding="utf-8"?>
<table xmlns="http://schemas.openxmlformats.org/spreadsheetml/2006/main" id="25" name="Expense45" displayName="Expense45" ref="A39:D42" totalsRowCount="1" headerRowDxfId="411" dataDxfId="410" totalsRowDxfId="409">
  <autoFilter ref="A39:D41"/>
  <tableColumns count="4">
    <tableColumn id="1" name="Date" totalsRowLabel="Subtotal" dataDxfId="408" totalsRowDxfId="407"/>
    <tableColumn id="2" name="PO#" dataDxfId="406" totalsRowDxfId="405"/>
    <tableColumn id="3" name="Supplier/Description" dataDxfId="404" totalsRowDxfId="403"/>
    <tableColumn id="5" name="Amount" totalsRowFunction="sum" dataDxfId="402" totalsRowDxfId="401" dataCellStyle="Comma"/>
  </tableColumns>
  <tableStyleInfo name="TableStyleLight19" showFirstColumn="0" showLastColumn="0" showRowStripes="0" showColumnStripes="0"/>
</table>
</file>

<file path=xl/tables/table25.xml><?xml version="1.0" encoding="utf-8"?>
<table xmlns="http://schemas.openxmlformats.org/spreadsheetml/2006/main" id="26" name="Expense55" displayName="Expense55" ref="A45:D48" totalsRowCount="1" headerRowDxfId="400" dataDxfId="399" totalsRowDxfId="398" dataCellStyle="Warning Text">
  <autoFilter ref="A45:D47"/>
  <tableColumns count="4">
    <tableColumn id="1" name="Date" totalsRowLabel="Subtotal" dataDxfId="397" totalsRowDxfId="396" dataCellStyle="Warning Text"/>
    <tableColumn id="2" name="PO#" dataDxfId="395" totalsRowDxfId="394" dataCellStyle="Warning Text"/>
    <tableColumn id="3" name="Supplier/Description" dataDxfId="393" totalsRowDxfId="392" dataCellStyle="Warning Text"/>
    <tableColumn id="5" name="Amount" totalsRowFunction="sum" dataDxfId="391" totalsRowDxfId="390" dataCellStyle="Comma"/>
  </tableColumns>
  <tableStyleInfo name="TableStyleLight20" showFirstColumn="0" showLastColumn="0" showRowStripes="0" showColumnStripes="0"/>
</table>
</file>

<file path=xl/tables/table26.xml><?xml version="1.0" encoding="utf-8"?>
<table xmlns="http://schemas.openxmlformats.org/spreadsheetml/2006/main" id="27" name="Expense16" displayName="Expense16" ref="A5:E15" totalsRowCount="1" headerRowDxfId="389">
  <autoFilter ref="A5:E14"/>
  <sortState ref="A6:E20">
    <sortCondition ref="A5:A20"/>
  </sortState>
  <tableColumns count="5">
    <tableColumn id="1" name="Date" totalsRowLabel="Subtotal" dataDxfId="388" totalsRowDxfId="387"/>
    <tableColumn id="2" name="PO#" totalsRowDxfId="386"/>
    <tableColumn id="3" name="Supplier/Description" totalsRowDxfId="385"/>
    <tableColumn id="5" name="Amount" totalsRowFunction="sum" totalsRowDxfId="384" dataCellStyle="Comma"/>
    <tableColumn id="4" name="EUR" dataDxfId="383" totalsRowDxfId="382"/>
  </tableColumns>
  <tableStyleInfo name="TableStyleLight16" showFirstColumn="0" showLastColumn="0" showRowStripes="0" showColumnStripes="0"/>
</table>
</file>

<file path=xl/tables/table27.xml><?xml version="1.0" encoding="utf-8"?>
<table xmlns="http://schemas.openxmlformats.org/spreadsheetml/2006/main" id="28" name="Expense26" displayName="Expense26" ref="A18:D26" totalsRowCount="1" headerRowDxfId="381" dataDxfId="380" totalsRowDxfId="379">
  <autoFilter ref="A18:D25"/>
  <tableColumns count="4">
    <tableColumn id="1" name="Date" totalsRowLabel="Subtotal" dataDxfId="378" totalsRowDxfId="377"/>
    <tableColumn id="2" name="PO#" dataDxfId="376" totalsRowDxfId="375"/>
    <tableColumn id="3" name="Description" dataDxfId="374" totalsRowDxfId="373"/>
    <tableColumn id="5" name="Amount" totalsRowFunction="sum" dataDxfId="372" totalsRowDxfId="371" dataCellStyle="Comma"/>
  </tableColumns>
  <tableStyleInfo name="TableStyleLight17" showFirstColumn="0" showLastColumn="0" showRowStripes="0" showColumnStripes="0"/>
</table>
</file>

<file path=xl/tables/table28.xml><?xml version="1.0" encoding="utf-8"?>
<table xmlns="http://schemas.openxmlformats.org/spreadsheetml/2006/main" id="29" name="Expense36" displayName="Expense36" ref="A29:D37" totalsRowCount="1" headerRowDxfId="370">
  <autoFilter ref="A29:D36"/>
  <tableColumns count="4">
    <tableColumn id="1" name="Date" totalsRowLabel="Subtotal" dataDxfId="369" totalsRowDxfId="368"/>
    <tableColumn id="2" name="PO#" totalsRowDxfId="367"/>
    <tableColumn id="3" name="Supplier/Description" totalsRowDxfId="366"/>
    <tableColumn id="5" name="Amount" totalsRowFunction="sum" totalsRowDxfId="365" dataCellStyle="Comma"/>
  </tableColumns>
  <tableStyleInfo name="TableStyleLight18" showFirstColumn="0" showLastColumn="0" showRowStripes="0" showColumnStripes="0"/>
</table>
</file>

<file path=xl/tables/table29.xml><?xml version="1.0" encoding="utf-8"?>
<table xmlns="http://schemas.openxmlformats.org/spreadsheetml/2006/main" id="30" name="Expense46" displayName="Expense46" ref="A40:D45" totalsRowCount="1" headerRowDxfId="364">
  <autoFilter ref="A40:D44"/>
  <tableColumns count="4">
    <tableColumn id="1" name="Date" totalsRowLabel="Subtotal" dataDxfId="363" totalsRowDxfId="362"/>
    <tableColumn id="2" name="PO#" totalsRowDxfId="361"/>
    <tableColumn id="3" name="Supplier/Description" totalsRowDxfId="360"/>
    <tableColumn id="5" name="Amount" totalsRowFunction="sum" totalsRowDxfId="359" dataCellStyle="Comma"/>
  </tableColumns>
  <tableStyleInfo name="TableStyleLight19" showFirstColumn="0" showLastColumn="0" showRowStripes="0" showColumnStripes="0"/>
</table>
</file>

<file path=xl/tables/table3.xml><?xml version="1.0" encoding="utf-8"?>
<table xmlns="http://schemas.openxmlformats.org/spreadsheetml/2006/main" id="4" name="Expense31" displayName="Expense31" ref="A19:D23" totalsRowCount="1" headerRowDxfId="604">
  <autoFilter ref="A19:D22"/>
  <tableColumns count="4">
    <tableColumn id="1" name="Date" totalsRowLabel="Subtotal" dataDxfId="603" totalsRowDxfId="602"/>
    <tableColumn id="2" name="PO#" totalsRowDxfId="601"/>
    <tableColumn id="3" name="Supplier/Description" totalsRowDxfId="600"/>
    <tableColumn id="5" name="Amount" totalsRowFunction="sum" totalsRowDxfId="599" dataCellStyle="Comma"/>
  </tableColumns>
  <tableStyleInfo name="TableStyleLight18" showFirstColumn="0" showLastColumn="0" showRowStripes="0" showColumnStripes="0"/>
</table>
</file>

<file path=xl/tables/table30.xml><?xml version="1.0" encoding="utf-8"?>
<table xmlns="http://schemas.openxmlformats.org/spreadsheetml/2006/main" id="31" name="Expense56" displayName="Expense56" ref="A48:E50" totalsRowCount="1" headerRowDxfId="358" dataDxfId="357" totalsRowDxfId="356">
  <autoFilter ref="A48:E49"/>
  <tableColumns count="5">
    <tableColumn id="1" name="Date" totalsRowLabel="Subtotal" dataDxfId="355" totalsRowDxfId="354"/>
    <tableColumn id="2" name="PO#" dataDxfId="353" totalsRowDxfId="352"/>
    <tableColumn id="3" name="Supplier/Description" dataDxfId="351" totalsRowDxfId="350"/>
    <tableColumn id="5" name="Amount" totalsRowFunction="sum" dataDxfId="349" totalsRowDxfId="348" dataCellStyle="Comma"/>
    <tableColumn id="4" name="Column1" dataDxfId="347" totalsRowDxfId="346"/>
  </tableColumns>
  <tableStyleInfo name="TableStyleLight20" showFirstColumn="0" showLastColumn="0" showRowStripes="0" showColumnStripes="0"/>
</table>
</file>

<file path=xl/tables/table31.xml><?xml version="1.0" encoding="utf-8"?>
<table xmlns="http://schemas.openxmlformats.org/spreadsheetml/2006/main" id="32" name="Expense17" displayName="Expense17" ref="A5:D7" totalsRowCount="1" headerRowDxfId="345" dataDxfId="344" totalsRowDxfId="343">
  <autoFilter ref="A5:D6"/>
  <sortState ref="A6:D12">
    <sortCondition ref="A5:A12"/>
  </sortState>
  <tableColumns count="4">
    <tableColumn id="1" name="Date" totalsRowLabel="Subtotal" dataDxfId="342" totalsRowDxfId="341"/>
    <tableColumn id="2" name="PO#" dataDxfId="340" totalsRowDxfId="339"/>
    <tableColumn id="3" name="Supplier/Description" dataDxfId="338" totalsRowDxfId="337"/>
    <tableColumn id="5" name="Amount" totalsRowFunction="sum" dataDxfId="336" totalsRowDxfId="335" dataCellStyle="Comma" totalsRowCellStyle="Comma"/>
  </tableColumns>
  <tableStyleInfo name="TableStyleLight16" showFirstColumn="0" showLastColumn="0" showRowStripes="0" showColumnStripes="0"/>
</table>
</file>

<file path=xl/tables/table32.xml><?xml version="1.0" encoding="utf-8"?>
<table xmlns="http://schemas.openxmlformats.org/spreadsheetml/2006/main" id="33" name="Expense27" displayName="Expense27" ref="A10:D12" totalsRowCount="1" headerRowDxfId="334" dataDxfId="333" totalsRowDxfId="332">
  <autoFilter ref="A10:D11"/>
  <sortState ref="A35:D50">
    <sortCondition ref="A34:A50"/>
  </sortState>
  <tableColumns count="4">
    <tableColumn id="1" name="Date" totalsRowLabel="Subtotal" dataDxfId="331" totalsRowDxfId="330"/>
    <tableColumn id="2" name="PO#" dataDxfId="329" totalsRowDxfId="328"/>
    <tableColumn id="3" name="Description" dataDxfId="327" totalsRowDxfId="326"/>
    <tableColumn id="5" name="Amount" totalsRowFunction="sum" dataDxfId="325" totalsRowDxfId="324" dataCellStyle="Comma" totalsRowCellStyle="Comma"/>
  </tableColumns>
  <tableStyleInfo name="TableStyleLight17" showFirstColumn="0" showLastColumn="0" showRowStripes="0" showColumnStripes="0"/>
</table>
</file>

<file path=xl/tables/table33.xml><?xml version="1.0" encoding="utf-8"?>
<table xmlns="http://schemas.openxmlformats.org/spreadsheetml/2006/main" id="34" name="Expense37" displayName="Expense37" ref="A15:D18" totalsRowCount="1" headerRowDxfId="323" dataDxfId="322" totalsRowDxfId="321">
  <autoFilter ref="A15:D17"/>
  <sortState ref="A44:D46">
    <sortCondition ref="A43:A46"/>
  </sortState>
  <tableColumns count="4">
    <tableColumn id="1" name="Date" totalsRowLabel="Subtotal" dataDxfId="320" totalsRowDxfId="319"/>
    <tableColumn id="2" name="PO#" dataDxfId="318" totalsRowDxfId="317"/>
    <tableColumn id="3" name="Supplier/Description" dataDxfId="316" totalsRowDxfId="315"/>
    <tableColumn id="5" name="Amount" totalsRowFunction="sum" dataDxfId="314" totalsRowDxfId="313" dataCellStyle="Comma"/>
  </tableColumns>
  <tableStyleInfo name="TableStyleLight18" showFirstColumn="0" showLastColumn="0" showRowStripes="0" showColumnStripes="0"/>
</table>
</file>

<file path=xl/tables/table34.xml><?xml version="1.0" encoding="utf-8"?>
<table xmlns="http://schemas.openxmlformats.org/spreadsheetml/2006/main" id="35" name="Expense47" displayName="Expense47" ref="A21:D23" totalsRowCount="1" headerRowDxfId="312" dataDxfId="311" totalsRowDxfId="310">
  <autoFilter ref="A21:D22"/>
  <sortState ref="A67:D75">
    <sortCondition ref="A66:A75"/>
  </sortState>
  <tableColumns count="4">
    <tableColumn id="1" name="Date" totalsRowLabel="Subtotal" dataDxfId="309" totalsRowDxfId="308"/>
    <tableColumn id="2" name="PO#" dataDxfId="307" totalsRowDxfId="306"/>
    <tableColumn id="3" name="Supplier/Description" dataDxfId="305" totalsRowDxfId="304"/>
    <tableColumn id="5" name="Amount" totalsRowFunction="sum" dataDxfId="303" totalsRowDxfId="302" dataCellStyle="Comma"/>
  </tableColumns>
  <tableStyleInfo name="TableStyleLight19" showFirstColumn="0" showLastColumn="0" showRowStripes="0" showColumnStripes="0"/>
</table>
</file>

<file path=xl/tables/table35.xml><?xml version="1.0" encoding="utf-8"?>
<table xmlns="http://schemas.openxmlformats.org/spreadsheetml/2006/main" id="36" name="Expense57" displayName="Expense57" ref="A26:D30" totalsRowCount="1" headerRowDxfId="301" dataDxfId="300" totalsRowDxfId="299">
  <autoFilter ref="A26:D29"/>
  <sortState ref="A36:D47">
    <sortCondition ref="A35:A47"/>
  </sortState>
  <tableColumns count="4">
    <tableColumn id="1" name="Date" totalsRowLabel="Subtotal" dataDxfId="298" totalsRowDxfId="297"/>
    <tableColumn id="2" name="PO#" dataDxfId="296" totalsRowDxfId="295"/>
    <tableColumn id="3" name="Supplier/Description" dataDxfId="294" totalsRowDxfId="293"/>
    <tableColumn id="5" name="Amount" totalsRowFunction="sum" dataDxfId="292" totalsRowDxfId="291" dataCellStyle="Comma" totalsRowCellStyle="Comma"/>
  </tableColumns>
  <tableStyleInfo name="TableStyleLight20" showFirstColumn="0" showLastColumn="0" showRowStripes="0" showColumnStripes="0"/>
</table>
</file>

<file path=xl/tables/table36.xml><?xml version="1.0" encoding="utf-8"?>
<table xmlns="http://schemas.openxmlformats.org/spreadsheetml/2006/main" id="37" name="Expense18" displayName="Expense18" ref="A5:D12" totalsRowCount="1" headerRowDxfId="290" dataDxfId="289" totalsRowDxfId="288">
  <autoFilter ref="A5:D11"/>
  <sortState ref="A6:D22">
    <sortCondition ref="A5:A22"/>
  </sortState>
  <tableColumns count="4">
    <tableColumn id="1" name="Date" totalsRowLabel="Subtotal" dataDxfId="287" totalsRowDxfId="286"/>
    <tableColumn id="2" name="PO#" dataDxfId="285" totalsRowDxfId="284"/>
    <tableColumn id="3" name="Supplier/Description" dataDxfId="283" totalsRowDxfId="282"/>
    <tableColumn id="5" name="Amount" totalsRowFunction="sum" dataDxfId="281" totalsRowDxfId="280" dataCellStyle="Comma"/>
  </tableColumns>
  <tableStyleInfo name="TableStyleLight16" showFirstColumn="0" showLastColumn="0" showRowStripes="0" showColumnStripes="0"/>
</table>
</file>

<file path=xl/tables/table37.xml><?xml version="1.0" encoding="utf-8"?>
<table xmlns="http://schemas.openxmlformats.org/spreadsheetml/2006/main" id="38" name="Expense28" displayName="Expense28" ref="A15:D22" totalsRowCount="1" headerRowDxfId="279" dataDxfId="278" totalsRowDxfId="277">
  <autoFilter ref="A15:D21"/>
  <sortState ref="A24:D40">
    <sortCondition ref="A23:A40"/>
  </sortState>
  <tableColumns count="4">
    <tableColumn id="1" name="Date" totalsRowLabel="Subtotal" dataDxfId="276" totalsRowDxfId="275"/>
    <tableColumn id="2" name="PO#" dataDxfId="274" totalsRowDxfId="273"/>
    <tableColumn id="3" name="Description" dataDxfId="272" totalsRowDxfId="271"/>
    <tableColumn id="5" name="Amount" totalsRowFunction="sum" dataDxfId="270" totalsRowDxfId="269" dataCellStyle="Comma"/>
  </tableColumns>
  <tableStyleInfo name="TableStyleLight17" showFirstColumn="0" showLastColumn="0" showRowStripes="0" showColumnStripes="0"/>
</table>
</file>

<file path=xl/tables/table38.xml><?xml version="1.0" encoding="utf-8"?>
<table xmlns="http://schemas.openxmlformats.org/spreadsheetml/2006/main" id="39" name="Expense38" displayName="Expense38" ref="A25:D33" totalsRowCount="1" headerRowDxfId="268" dataDxfId="267" totalsRowDxfId="266">
  <autoFilter ref="A25:D32"/>
  <sortState ref="A44:D49">
    <sortCondition ref="A43:A49"/>
  </sortState>
  <tableColumns count="4">
    <tableColumn id="1" name="Date" totalsRowLabel="Subtotal" dataDxfId="265" totalsRowDxfId="264"/>
    <tableColumn id="2" name="PO#" dataDxfId="263" totalsRowDxfId="262"/>
    <tableColumn id="3" name="Supplier/Description" dataDxfId="261" totalsRowDxfId="260"/>
    <tableColumn id="5" name="Amount" totalsRowFunction="sum" dataDxfId="259" totalsRowDxfId="258" dataCellStyle="Comma"/>
  </tableColumns>
  <tableStyleInfo name="TableStyleLight18" showFirstColumn="0" showLastColumn="0" showRowStripes="0" showColumnStripes="0"/>
</table>
</file>

<file path=xl/tables/table39.xml><?xml version="1.0" encoding="utf-8"?>
<table xmlns="http://schemas.openxmlformats.org/spreadsheetml/2006/main" id="40" name="Expense48" displayName="Expense48" ref="A36:D41" totalsRowCount="1" headerRowDxfId="257" dataDxfId="256" totalsRowDxfId="255">
  <autoFilter ref="A36:D40"/>
  <sortState ref="A48:D54">
    <sortCondition ref="A47:A54"/>
  </sortState>
  <tableColumns count="4">
    <tableColumn id="1" name="Date" totalsRowLabel="Subtotal" dataDxfId="254" totalsRowDxfId="253"/>
    <tableColumn id="2" name="PO#" dataDxfId="252" totalsRowDxfId="251"/>
    <tableColumn id="3" name="Supplier/Description" dataDxfId="250" totalsRowDxfId="249"/>
    <tableColumn id="5" name="Amount" totalsRowFunction="sum" dataDxfId="248" totalsRowDxfId="247" dataCellStyle="Comma"/>
  </tableColumns>
  <tableStyleInfo name="TableStyleLight19" showFirstColumn="0" showLastColumn="0" showRowStripes="0" showColumnStripes="0"/>
</table>
</file>

<file path=xl/tables/table4.xml><?xml version="1.0" encoding="utf-8"?>
<table xmlns="http://schemas.openxmlformats.org/spreadsheetml/2006/main" id="10" name="Expense41" displayName="Expense41" ref="A26:D29" totalsRowCount="1" headerRowDxfId="598">
  <autoFilter ref="A26:D28"/>
  <tableColumns count="4">
    <tableColumn id="1" name="Date" totalsRowLabel="Subtotal" dataDxfId="597" totalsRowDxfId="596"/>
    <tableColumn id="2" name="PO#" totalsRowDxfId="595"/>
    <tableColumn id="3" name="Supplier/Description" totalsRowDxfId="594"/>
    <tableColumn id="5" name="Amount" totalsRowFunction="sum" totalsRowDxfId="593" dataCellStyle="Comma"/>
  </tableColumns>
  <tableStyleInfo name="TableStyleLight19" showFirstColumn="0" showLastColumn="0" showRowStripes="0" showColumnStripes="0"/>
</table>
</file>

<file path=xl/tables/table40.xml><?xml version="1.0" encoding="utf-8"?>
<table xmlns="http://schemas.openxmlformats.org/spreadsheetml/2006/main" id="41" name="Expense58" displayName="Expense58" ref="A44:E48" totalsRowCount="1" headerRowDxfId="246" dataDxfId="245" totalsRowDxfId="244">
  <autoFilter ref="A44:E47"/>
  <sortState ref="A80:E102">
    <sortCondition ref="A79:A102"/>
  </sortState>
  <tableColumns count="5">
    <tableColumn id="1" name="Date" totalsRowLabel="Subtotal" dataDxfId="243" totalsRowDxfId="242"/>
    <tableColumn id="2" name="PO#" dataDxfId="241" totalsRowDxfId="240"/>
    <tableColumn id="3" name="Supplier/Description" dataDxfId="239" totalsRowDxfId="238"/>
    <tableColumn id="5" name="Amount" totalsRowFunction="sum" dataDxfId="237" totalsRowDxfId="236" dataCellStyle="Comma"/>
    <tableColumn id="4" name="Column1" dataDxfId="235" totalsRowDxfId="234"/>
  </tableColumns>
  <tableStyleInfo name="TableStyleLight20" showFirstColumn="0" showLastColumn="0" showRowStripes="0" showColumnStripes="0"/>
</table>
</file>

<file path=xl/tables/table41.xml><?xml version="1.0" encoding="utf-8"?>
<table xmlns="http://schemas.openxmlformats.org/spreadsheetml/2006/main" id="42" name="Expense19" displayName="Expense19" ref="A5:D8" totalsRowCount="1" headerRowDxfId="233" dataDxfId="232" totalsRowDxfId="231">
  <autoFilter ref="A5:D7"/>
  <sortState ref="A6:D24">
    <sortCondition ref="A5:A24"/>
  </sortState>
  <tableColumns count="4">
    <tableColumn id="1" name="Date" totalsRowLabel="Subtotal" dataDxfId="230" totalsRowDxfId="229"/>
    <tableColumn id="2" name="PO#" dataDxfId="228" totalsRowDxfId="227"/>
    <tableColumn id="3" name="Supplier/Description" dataDxfId="226" totalsRowDxfId="225"/>
    <tableColumn id="5" name="Amount" totalsRowFunction="sum" dataDxfId="224" totalsRowDxfId="223" dataCellStyle="Comma"/>
  </tableColumns>
  <tableStyleInfo name="TableStyleLight16" showFirstColumn="0" showLastColumn="0" showRowStripes="0" showColumnStripes="0"/>
</table>
</file>

<file path=xl/tables/table42.xml><?xml version="1.0" encoding="utf-8"?>
<table xmlns="http://schemas.openxmlformats.org/spreadsheetml/2006/main" id="43" name="Expense29" displayName="Expense29" ref="A11:D15" totalsRowCount="1" headerRowDxfId="222" dataDxfId="221" totalsRowDxfId="220">
  <autoFilter ref="A11:D14"/>
  <sortState ref="A29:D48">
    <sortCondition ref="A28:A48"/>
  </sortState>
  <tableColumns count="4">
    <tableColumn id="1" name="Date" totalsRowLabel="Subtotal" dataDxfId="219" totalsRowDxfId="218"/>
    <tableColumn id="2" name="PO#" dataDxfId="217" totalsRowDxfId="216"/>
    <tableColumn id="3" name="Description" dataDxfId="215" totalsRowDxfId="214"/>
    <tableColumn id="5" name="Amount" totalsRowFunction="sum" dataDxfId="213" totalsRowDxfId="212" dataCellStyle="Comma"/>
  </tableColumns>
  <tableStyleInfo name="TableStyleLight17" showFirstColumn="0" showLastColumn="0" showRowStripes="0" showColumnStripes="0"/>
</table>
</file>

<file path=xl/tables/table43.xml><?xml version="1.0" encoding="utf-8"?>
<table xmlns="http://schemas.openxmlformats.org/spreadsheetml/2006/main" id="44" name="Expense39" displayName="Expense39" ref="A18:D25" totalsRowCount="1" headerRowDxfId="211" dataDxfId="210" totalsRowDxfId="209">
  <autoFilter ref="A18:D24"/>
  <sortState ref="A29:D35">
    <sortCondition ref="A28:A35"/>
  </sortState>
  <tableColumns count="4">
    <tableColumn id="1" name="Date" totalsRowLabel="Subtotal" dataDxfId="208" totalsRowDxfId="207"/>
    <tableColumn id="2" name="PO#" dataDxfId="206" totalsRowDxfId="205"/>
    <tableColumn id="3" name="Supplier/Description" dataDxfId="204" totalsRowDxfId="203"/>
    <tableColumn id="5" name="Amount" totalsRowFunction="sum" dataDxfId="202" totalsRowDxfId="201" dataCellStyle="Comma"/>
  </tableColumns>
  <tableStyleInfo name="TableStyleLight18" showFirstColumn="0" showLastColumn="0" showRowStripes="0" showColumnStripes="0"/>
</table>
</file>

<file path=xl/tables/table44.xml><?xml version="1.0" encoding="utf-8"?>
<table xmlns="http://schemas.openxmlformats.org/spreadsheetml/2006/main" id="45" name="Expense49" displayName="Expense49" ref="A28:D34" totalsRowCount="1" headerRowDxfId="200" dataDxfId="199" totalsRowDxfId="198">
  <autoFilter ref="A28:D33"/>
  <sortState ref="A59:D68">
    <sortCondition ref="A58:A68"/>
  </sortState>
  <tableColumns count="4">
    <tableColumn id="1" name="Date" totalsRowLabel="Subtotal" dataDxfId="197" totalsRowDxfId="196"/>
    <tableColumn id="2" name="PO#" dataDxfId="195" totalsRowDxfId="194"/>
    <tableColumn id="3" name="Supplier/Description" dataDxfId="193" totalsRowDxfId="192"/>
    <tableColumn id="5" name="Amount" totalsRowFunction="sum" dataDxfId="191" totalsRowDxfId="190" dataCellStyle="Comma"/>
  </tableColumns>
  <tableStyleInfo name="TableStyleLight19" showFirstColumn="0" showLastColumn="0" showRowStripes="0" showColumnStripes="0"/>
</table>
</file>

<file path=xl/tables/table45.xml><?xml version="1.0" encoding="utf-8"?>
<table xmlns="http://schemas.openxmlformats.org/spreadsheetml/2006/main" id="46" name="Expense59" displayName="Expense59" ref="A37:E45" totalsRowCount="1" headerRowDxfId="189" dataDxfId="188" totalsRowDxfId="187">
  <autoFilter ref="A37:E44"/>
  <sortState ref="A82:E106">
    <sortCondition ref="A81:A106"/>
  </sortState>
  <tableColumns count="5">
    <tableColumn id="1" name="Date" totalsRowLabel="Subtotal" dataDxfId="186" totalsRowDxfId="185"/>
    <tableColumn id="2" name="PO#" dataDxfId="184" totalsRowDxfId="183"/>
    <tableColumn id="3" name="Supplier/Description" dataDxfId="182" totalsRowDxfId="181"/>
    <tableColumn id="5" name="Amount" totalsRowFunction="sum" dataDxfId="180" totalsRowDxfId="179" dataCellStyle="Comma"/>
    <tableColumn id="4" name="Column1" dataDxfId="178" totalsRowDxfId="177"/>
  </tableColumns>
  <tableStyleInfo name="TableStyleLight20" showFirstColumn="0" showLastColumn="0" showRowStripes="0" showColumnStripes="0"/>
</table>
</file>

<file path=xl/tables/table46.xml><?xml version="1.0" encoding="utf-8"?>
<table xmlns="http://schemas.openxmlformats.org/spreadsheetml/2006/main" id="47" name="Expense110" displayName="Expense110" ref="A5:D29" totalsRowCount="1" headerRowDxfId="176" dataDxfId="175" totalsRowDxfId="174">
  <autoFilter ref="A5:D28"/>
  <sortState ref="A6:D28">
    <sortCondition ref="A5:A28"/>
  </sortState>
  <tableColumns count="4">
    <tableColumn id="1" name="Date" totalsRowLabel="Subtotal" dataDxfId="173" totalsRowDxfId="172"/>
    <tableColumn id="2" name="PO#" dataDxfId="171" totalsRowDxfId="170"/>
    <tableColumn id="3" name="Supplier/Description" dataDxfId="169" totalsRowDxfId="168"/>
    <tableColumn id="5" name="Amount" totalsRowFunction="sum" dataDxfId="167" totalsRowDxfId="166" dataCellStyle="Comma"/>
  </tableColumns>
  <tableStyleInfo name="TableStyleLight16" showFirstColumn="0" showLastColumn="0" showRowStripes="0" showColumnStripes="0"/>
</table>
</file>

<file path=xl/tables/table47.xml><?xml version="1.0" encoding="utf-8"?>
<table xmlns="http://schemas.openxmlformats.org/spreadsheetml/2006/main" id="48" name="Expense210" displayName="Expense210" ref="A32:E45" totalsRowCount="1" headerRowDxfId="165" dataDxfId="164" totalsRowDxfId="163">
  <autoFilter ref="A32:E44"/>
  <sortState ref="A33:D41">
    <sortCondition ref="A32:A41"/>
  </sortState>
  <tableColumns count="5">
    <tableColumn id="1" name="Date" totalsRowLabel="Subtotal" dataDxfId="162" totalsRowDxfId="161"/>
    <tableColumn id="2" name="PO#" dataDxfId="160" totalsRowDxfId="159"/>
    <tableColumn id="3" name="Description" dataDxfId="158" totalsRowDxfId="157"/>
    <tableColumn id="5" name="Amount" totalsRowFunction="sum" dataDxfId="156" totalsRowDxfId="155" dataCellStyle="Comma" totalsRowCellStyle="Comma"/>
    <tableColumn id="4" name="Column1" dataDxfId="154" totalsRowDxfId="153"/>
  </tableColumns>
  <tableStyleInfo name="TableStyleLight17" showFirstColumn="0" showLastColumn="0" showRowStripes="0" showColumnStripes="0"/>
</table>
</file>

<file path=xl/tables/table48.xml><?xml version="1.0" encoding="utf-8"?>
<table xmlns="http://schemas.openxmlformats.org/spreadsheetml/2006/main" id="49" name="Expense310" displayName="Expense310" ref="A48:E58" totalsRowCount="1" headerRowDxfId="152" dataDxfId="151" totalsRowDxfId="150">
  <autoFilter ref="A48:E57"/>
  <tableColumns count="5">
    <tableColumn id="1" name="Date" totalsRowLabel="Subtotal" dataDxfId="149" totalsRowDxfId="148"/>
    <tableColumn id="2" name="PO#" dataDxfId="147" totalsRowDxfId="146"/>
    <tableColumn id="3" name="Supplier/Description" dataDxfId="145" totalsRowDxfId="144"/>
    <tableColumn id="5" name="Amount" totalsRowFunction="sum" dataDxfId="143" totalsRowDxfId="142" dataCellStyle="Comma"/>
    <tableColumn id="4" name="Column1" dataDxfId="141" totalsRowDxfId="140"/>
  </tableColumns>
  <tableStyleInfo name="TableStyleLight18" showFirstColumn="0" showLastColumn="0" showRowStripes="0" showColumnStripes="0"/>
</table>
</file>

<file path=xl/tables/table49.xml><?xml version="1.0" encoding="utf-8"?>
<table xmlns="http://schemas.openxmlformats.org/spreadsheetml/2006/main" id="50" name="Expense410" displayName="Expense410" ref="A61:D71" totalsRowCount="1" headerRowDxfId="139" dataDxfId="138" totalsRowDxfId="137">
  <autoFilter ref="A61:D70"/>
  <sortState ref="A58:D66">
    <sortCondition ref="A57:A66"/>
  </sortState>
  <tableColumns count="4">
    <tableColumn id="1" name="Date" totalsRowLabel="Subtotal" dataDxfId="136" totalsRowDxfId="135"/>
    <tableColumn id="2" name="PO#" dataDxfId="134" totalsRowDxfId="133"/>
    <tableColumn id="3" name="Supplier/Description" dataDxfId="132" totalsRowDxfId="131"/>
    <tableColumn id="5" name="Amount" totalsRowFunction="sum" dataDxfId="130" totalsRowDxfId="129" dataCellStyle="Comma"/>
  </tableColumns>
  <tableStyleInfo name="TableStyleLight19" showFirstColumn="0" showLastColumn="0" showRowStripes="0" showColumnStripes="0"/>
</table>
</file>

<file path=xl/tables/table5.xml><?xml version="1.0" encoding="utf-8"?>
<table xmlns="http://schemas.openxmlformats.org/spreadsheetml/2006/main" id="11" name="Expense51" displayName="Expense51" ref="A32:D35" totalsRowCount="1" headerRowDxfId="592" dataDxfId="591" totalsRowDxfId="590">
  <autoFilter ref="A32:D34"/>
  <tableColumns count="4">
    <tableColumn id="1" name="Date" totalsRowLabel="Subtotal" dataDxfId="589" totalsRowDxfId="588"/>
    <tableColumn id="2" name="PO#" dataDxfId="587" totalsRowDxfId="586"/>
    <tableColumn id="3" name="Supplier/Description" dataDxfId="585" totalsRowDxfId="584"/>
    <tableColumn id="5" name="Amount" totalsRowFunction="sum" dataDxfId="583" totalsRowDxfId="582" dataCellStyle="Comma"/>
  </tableColumns>
  <tableStyleInfo name="TableStyleLight20" showFirstColumn="0" showLastColumn="0" showRowStripes="0" showColumnStripes="0"/>
</table>
</file>

<file path=xl/tables/table50.xml><?xml version="1.0" encoding="utf-8"?>
<table xmlns="http://schemas.openxmlformats.org/spreadsheetml/2006/main" id="51" name="Expense510" displayName="Expense510" ref="A74:E92" totalsRowCount="1" headerRowDxfId="128" dataDxfId="127" totalsRowDxfId="126">
  <autoFilter ref="A74:E91"/>
  <sortState ref="A73:E95">
    <sortCondition ref="A72:A95"/>
  </sortState>
  <tableColumns count="5">
    <tableColumn id="1" name="Date" totalsRowLabel="Subtotal" dataDxfId="125" totalsRowDxfId="124"/>
    <tableColumn id="2" name="PO#" dataDxfId="123" totalsRowDxfId="122"/>
    <tableColumn id="3" name="Supplier/Description" dataDxfId="121" totalsRowDxfId="120"/>
    <tableColumn id="5" name="Amount" totalsRowFunction="sum" dataDxfId="119" totalsRowDxfId="118" dataCellStyle="Comma"/>
    <tableColumn id="4" name="Column1" dataDxfId="117" totalsRowDxfId="116"/>
  </tableColumns>
  <tableStyleInfo name="TableStyleLight20" showFirstColumn="0" showLastColumn="0" showRowStripes="0" showColumnStripes="0"/>
</table>
</file>

<file path=xl/tables/table51.xml><?xml version="1.0" encoding="utf-8"?>
<table xmlns="http://schemas.openxmlformats.org/spreadsheetml/2006/main" id="52" name="Expense111" displayName="Expense111" ref="A5:D14" totalsRowCount="1" headerRowDxfId="115" dataDxfId="114" totalsRowDxfId="113">
  <autoFilter ref="A5:D13"/>
  <sortState ref="A6:D9">
    <sortCondition ref="A5:A9"/>
  </sortState>
  <tableColumns count="4">
    <tableColumn id="1" name="Date" totalsRowLabel="Subtotal" dataDxfId="112" totalsRowDxfId="111"/>
    <tableColumn id="2" name="PO#" dataDxfId="110" totalsRowDxfId="109"/>
    <tableColumn id="3" name="Supplier/Description" dataDxfId="108" totalsRowDxfId="107"/>
    <tableColumn id="5" name="Amount" totalsRowFunction="sum" dataDxfId="106" totalsRowDxfId="105" dataCellStyle="Comma"/>
  </tableColumns>
  <tableStyleInfo name="TableStyleLight16" showFirstColumn="0" showLastColumn="0" showRowStripes="0" showColumnStripes="0"/>
</table>
</file>

<file path=xl/tables/table52.xml><?xml version="1.0" encoding="utf-8"?>
<table xmlns="http://schemas.openxmlformats.org/spreadsheetml/2006/main" id="53" name="Expense211" displayName="Expense211" ref="A17:E27" totalsRowCount="1" headerRowDxfId="104" dataDxfId="103" totalsRowDxfId="102">
  <autoFilter ref="A17:E26"/>
  <sortState ref="A14:D24">
    <sortCondition ref="A13:A24"/>
  </sortState>
  <tableColumns count="5">
    <tableColumn id="1" name="Date" totalsRowLabel="Subtotal" dataDxfId="101" totalsRowDxfId="100"/>
    <tableColumn id="2" name="PO#" dataDxfId="99" totalsRowDxfId="98"/>
    <tableColumn id="3" name="Description" dataDxfId="97" totalsRowDxfId="96"/>
    <tableColumn id="5" name="Amount" totalsRowFunction="sum" dataDxfId="95" totalsRowDxfId="94" dataCellStyle="Comma"/>
    <tableColumn id="4" name="Column1" dataDxfId="93" totalsRowDxfId="92"/>
  </tableColumns>
  <tableStyleInfo name="TableStyleLight17" showFirstColumn="0" showLastColumn="0" showRowStripes="0" showColumnStripes="0"/>
</table>
</file>

<file path=xl/tables/table53.xml><?xml version="1.0" encoding="utf-8"?>
<table xmlns="http://schemas.openxmlformats.org/spreadsheetml/2006/main" id="54" name="Expense311" displayName="Expense311" ref="A30:D37" totalsRowCount="1" headerRowDxfId="91" dataDxfId="90" totalsRowDxfId="89">
  <autoFilter ref="A30:D36"/>
  <tableColumns count="4">
    <tableColumn id="1" name="Date" totalsRowLabel="Subtotal" dataDxfId="88" totalsRowDxfId="87"/>
    <tableColumn id="2" name="PO#" dataDxfId="86" totalsRowDxfId="85"/>
    <tableColumn id="3" name="Supplier/Description" dataDxfId="84" totalsRowDxfId="83"/>
    <tableColumn id="5" name="Amount" totalsRowFunction="sum" dataDxfId="82" totalsRowDxfId="81" dataCellStyle="Comma"/>
  </tableColumns>
  <tableStyleInfo name="TableStyleLight18" showFirstColumn="0" showLastColumn="0" showRowStripes="0" showColumnStripes="0"/>
</table>
</file>

<file path=xl/tables/table54.xml><?xml version="1.0" encoding="utf-8"?>
<table xmlns="http://schemas.openxmlformats.org/spreadsheetml/2006/main" id="55" name="Expense411" displayName="Expense411" ref="A40:D46" totalsRowCount="1" headerRowDxfId="80" dataDxfId="79" totalsRowDxfId="78">
  <autoFilter ref="A40:D45"/>
  <tableColumns count="4">
    <tableColumn id="1" name="Date" totalsRowLabel="Subtotal" dataDxfId="77" totalsRowDxfId="76"/>
    <tableColumn id="2" name="PO#" dataDxfId="75" totalsRowDxfId="74"/>
    <tableColumn id="3" name="Supplier/Description" dataDxfId="73" totalsRowDxfId="72"/>
    <tableColumn id="5" name="Amount" totalsRowFunction="sum" dataDxfId="71" totalsRowDxfId="70" dataCellStyle="Comma"/>
  </tableColumns>
  <tableStyleInfo name="TableStyleLight19" showFirstColumn="0" showLastColumn="0" showRowStripes="0" showColumnStripes="0"/>
</table>
</file>

<file path=xl/tables/table55.xml><?xml version="1.0" encoding="utf-8"?>
<table xmlns="http://schemas.openxmlformats.org/spreadsheetml/2006/main" id="56" name="Expense511" displayName="Expense511" ref="A49:E63" totalsRowCount="1" headerRowDxfId="69" dataDxfId="68" totalsRowDxfId="67">
  <autoFilter ref="A49:E62"/>
  <sortState ref="A45:E60">
    <sortCondition ref="A44:A60"/>
  </sortState>
  <tableColumns count="5">
    <tableColumn id="1" name="Date" totalsRowLabel="Subtotal" dataDxfId="66" totalsRowDxfId="4"/>
    <tableColumn id="2" name="PO#" dataDxfId="65" totalsRowDxfId="3"/>
    <tableColumn id="3" name="Supplier/Description" dataDxfId="64" totalsRowDxfId="2"/>
    <tableColumn id="5" name="Amount" totalsRowFunction="sum" dataDxfId="63" totalsRowDxfId="1" dataCellStyle="Comma"/>
    <tableColumn id="4" name="Column1" dataDxfId="62" totalsRowDxfId="0"/>
  </tableColumns>
  <tableStyleInfo name="TableStyleLight20" showFirstColumn="0" showLastColumn="0" showRowStripes="0" showColumnStripes="0"/>
</table>
</file>

<file path=xl/tables/table56.xml><?xml version="1.0" encoding="utf-8"?>
<table xmlns="http://schemas.openxmlformats.org/spreadsheetml/2006/main" id="57" name="Expense112" displayName="Expense112" ref="A5:D10" totalsRowCount="1" headerRowDxfId="61" dataDxfId="60" totalsRowDxfId="59">
  <autoFilter ref="A5:D9"/>
  <tableColumns count="4">
    <tableColumn id="1" name="Date" totalsRowLabel="Subtotal" dataDxfId="58" totalsRowDxfId="57"/>
    <tableColumn id="2" name="PO#" dataDxfId="56" totalsRowDxfId="55"/>
    <tableColumn id="3" name="Supplier/Description" dataDxfId="54" totalsRowDxfId="53"/>
    <tableColumn id="5" name="Amount" totalsRowFunction="sum" dataDxfId="52" totalsRowDxfId="51" dataCellStyle="Comma"/>
  </tableColumns>
  <tableStyleInfo name="TableStyleLight16" showFirstColumn="0" showLastColumn="0" showRowStripes="0" showColumnStripes="0"/>
</table>
</file>

<file path=xl/tables/table57.xml><?xml version="1.0" encoding="utf-8"?>
<table xmlns="http://schemas.openxmlformats.org/spreadsheetml/2006/main" id="58" name="Expense212" displayName="Expense212" ref="A13:D21" totalsRowCount="1" headerRowDxfId="50" dataDxfId="49" totalsRowDxfId="48">
  <autoFilter ref="A13:D20"/>
  <tableColumns count="4">
    <tableColumn id="1" name="Date" totalsRowLabel="Subtotal" dataDxfId="47" totalsRowDxfId="46"/>
    <tableColumn id="2" name="PO#" dataDxfId="45" totalsRowDxfId="44"/>
    <tableColumn id="3" name="Description" dataDxfId="43" totalsRowDxfId="42"/>
    <tableColumn id="5" name="Amount" dataDxfId="41" totalsRowDxfId="40" dataCellStyle="Comma"/>
  </tableColumns>
  <tableStyleInfo name="TableStyleLight17" showFirstColumn="0" showLastColumn="0" showRowStripes="0" showColumnStripes="0"/>
</table>
</file>

<file path=xl/tables/table58.xml><?xml version="1.0" encoding="utf-8"?>
<table xmlns="http://schemas.openxmlformats.org/spreadsheetml/2006/main" id="59" name="Expense312" displayName="Expense312" ref="A24:D27" totalsRowCount="1" headerRowDxfId="39" dataDxfId="38" totalsRowDxfId="37">
  <autoFilter ref="A24:D26"/>
  <tableColumns count="4">
    <tableColumn id="1" name="Date" totalsRowLabel="Subtotal" dataDxfId="36" totalsRowDxfId="35"/>
    <tableColumn id="2" name="PO#" dataDxfId="34" totalsRowDxfId="33"/>
    <tableColumn id="3" name="Supplier/Description" dataDxfId="32" totalsRowDxfId="31"/>
    <tableColumn id="5" name="Amount" totalsRowFunction="sum" dataDxfId="30" totalsRowDxfId="29" dataCellStyle="Comma"/>
  </tableColumns>
  <tableStyleInfo name="TableStyleLight18" showFirstColumn="0" showLastColumn="0" showRowStripes="0" showColumnStripes="0"/>
</table>
</file>

<file path=xl/tables/table59.xml><?xml version="1.0" encoding="utf-8"?>
<table xmlns="http://schemas.openxmlformats.org/spreadsheetml/2006/main" id="60" name="Expense412" displayName="Expense412" ref="A30:D40" totalsRowCount="1" headerRowDxfId="28" dataDxfId="27" totalsRowDxfId="26">
  <autoFilter ref="A30:D39"/>
  <sortState ref="A31:D39">
    <sortCondition ref="A30:A39"/>
  </sortState>
  <tableColumns count="4">
    <tableColumn id="1" name="Date" totalsRowLabel="Subtotal" dataDxfId="25" totalsRowDxfId="24"/>
    <tableColumn id="2" name="PO#" dataDxfId="23" totalsRowDxfId="22"/>
    <tableColumn id="3" name="Supplier/Description" dataDxfId="21" totalsRowDxfId="20"/>
    <tableColumn id="5" name="Amount" totalsRowFunction="sum" dataDxfId="19" totalsRowDxfId="18" dataCellStyle="Comma" totalsRowCellStyle="Comma"/>
  </tableColumns>
  <tableStyleInfo name="TableStyleLight19" showFirstColumn="0" showLastColumn="0" showRowStripes="0" showColumnStripes="0"/>
</table>
</file>

<file path=xl/tables/table6.xml><?xml version="1.0" encoding="utf-8"?>
<table xmlns="http://schemas.openxmlformats.org/spreadsheetml/2006/main" id="2" name="Expense12" displayName="Expense12" ref="A5:D10" totalsRowCount="1" headerRowDxfId="581">
  <autoFilter ref="A5:D9"/>
  <tableColumns count="4">
    <tableColumn id="1" name="Date" totalsRowLabel="Subtotal" dataDxfId="580" totalsRowDxfId="579"/>
    <tableColumn id="2" name="PO#" totalsRowDxfId="578"/>
    <tableColumn id="3" name="Supplier/Description" totalsRowDxfId="577"/>
    <tableColumn id="5" name="Amount" totalsRowFunction="sum" totalsRowDxfId="576" dataCellStyle="Comma"/>
  </tableColumns>
  <tableStyleInfo name="TableStyleLight16" showFirstColumn="0" showLastColumn="0" showRowStripes="0" showColumnStripes="0"/>
</table>
</file>

<file path=xl/tables/table60.xml><?xml version="1.0" encoding="utf-8"?>
<table xmlns="http://schemas.openxmlformats.org/spreadsheetml/2006/main" id="61" name="Expense512" displayName="Expense512" ref="A43:E53" totalsRowCount="1" headerRowDxfId="17" dataDxfId="16" totalsRowDxfId="15">
  <autoFilter ref="A43:E52"/>
  <tableColumns count="5">
    <tableColumn id="1" name="Date" totalsRowLabel="Subtotal" dataDxfId="14" totalsRowDxfId="13"/>
    <tableColumn id="2" name="PO#" dataDxfId="12" totalsRowDxfId="11"/>
    <tableColumn id="3" name="Supplier/Description" dataDxfId="10" totalsRowDxfId="9"/>
    <tableColumn id="5" name="Amount" totalsRowFunction="sum" dataDxfId="8" totalsRowDxfId="7" dataCellStyle="Comma"/>
    <tableColumn id="4" name="Column1" dataDxfId="6" totalsRowDxfId="5"/>
  </tableColumns>
  <tableStyleInfo name="TableStyleLight20" showFirstColumn="0" showLastColumn="0" showRowStripes="0" showColumnStripes="0"/>
</table>
</file>

<file path=xl/tables/table7.xml><?xml version="1.0" encoding="utf-8"?>
<table xmlns="http://schemas.openxmlformats.org/spreadsheetml/2006/main" id="5" name="Expense22" displayName="Expense22" ref="A13:D17" totalsRowCount="1" headerRowDxfId="575" dataDxfId="574" totalsRowDxfId="573">
  <autoFilter ref="A13:D16"/>
  <tableColumns count="4">
    <tableColumn id="1" name="Date" totalsRowLabel="Subtotal" dataDxfId="572" totalsRowDxfId="571"/>
    <tableColumn id="2" name="PO#" dataDxfId="570" totalsRowDxfId="569"/>
    <tableColumn id="3" name="Description" dataDxfId="568" totalsRowDxfId="567"/>
    <tableColumn id="5" name="Amount" totalsRowFunction="sum" dataDxfId="566" totalsRowDxfId="565" dataCellStyle="Comma"/>
  </tableColumns>
  <tableStyleInfo name="TableStyleLight17" showFirstColumn="0" showLastColumn="0" showRowStripes="0" showColumnStripes="0"/>
</table>
</file>

<file path=xl/tables/table8.xml><?xml version="1.0" encoding="utf-8"?>
<table xmlns="http://schemas.openxmlformats.org/spreadsheetml/2006/main" id="6" name="Expense32" displayName="Expense32" ref="A20:D24" totalsRowCount="1" headerRowDxfId="564">
  <autoFilter ref="A20:D23"/>
  <tableColumns count="4">
    <tableColumn id="1" name="Date" totalsRowLabel="Subtotal" dataDxfId="563" totalsRowDxfId="562"/>
    <tableColumn id="2" name="PO#" totalsRowDxfId="561"/>
    <tableColumn id="3" name="Supplier/Description" totalsRowDxfId="560"/>
    <tableColumn id="5" name="Amount" totalsRowFunction="sum" totalsRowDxfId="559" dataCellStyle="Comma"/>
  </tableColumns>
  <tableStyleInfo name="TableStyleLight18" showFirstColumn="0" showLastColumn="0" showRowStripes="0" showColumnStripes="0"/>
</table>
</file>

<file path=xl/tables/table9.xml><?xml version="1.0" encoding="utf-8"?>
<table xmlns="http://schemas.openxmlformats.org/spreadsheetml/2006/main" id="7" name="Expense42" displayName="Expense42" ref="A27:D30" totalsRowCount="1" headerRowDxfId="558">
  <autoFilter ref="A27:D29"/>
  <tableColumns count="4">
    <tableColumn id="1" name="Date" totalsRowLabel="Subtotal" dataDxfId="557" totalsRowDxfId="556"/>
    <tableColumn id="2" name="PO#" totalsRowDxfId="555"/>
    <tableColumn id="3" name="Supplier/Description" totalsRowDxfId="554"/>
    <tableColumn id="5" name="Amount" totalsRowFunction="sum" totalsRowDxfId="553" dataCellStyle="Comma"/>
  </tableColumns>
  <tableStyleInfo name="TableStyleLight19" showFirstColumn="0" showLastColumn="0" showRowStripes="0" showColumnStripes="0"/>
</table>
</file>

<file path=xl/theme/theme1.xml><?xml version="1.0" encoding="utf-8"?>
<a:theme xmlns:a="http://schemas.openxmlformats.org/drawingml/2006/main" name="Technic">
  <a:themeElements>
    <a:clrScheme name="Technic">
      <a:dk1>
        <a:sysClr val="windowText" lastClr="000000"/>
      </a:dk1>
      <a:lt1>
        <a:sysClr val="window" lastClr="FFFFFF"/>
      </a:lt1>
      <a:dk2>
        <a:srgbClr val="3B3B3B"/>
      </a:dk2>
      <a:lt2>
        <a:srgbClr val="D4D2D0"/>
      </a:lt2>
      <a:accent1>
        <a:srgbClr val="6EA0B0"/>
      </a:accent1>
      <a:accent2>
        <a:srgbClr val="CCAF0A"/>
      </a:accent2>
      <a:accent3>
        <a:srgbClr val="8D89A4"/>
      </a:accent3>
      <a:accent4>
        <a:srgbClr val="748560"/>
      </a:accent4>
      <a:accent5>
        <a:srgbClr val="9E9273"/>
      </a:accent5>
      <a:accent6>
        <a:srgbClr val="7E848D"/>
      </a:accent6>
      <a:hlink>
        <a:srgbClr val="00C8C3"/>
      </a:hlink>
      <a:folHlink>
        <a:srgbClr val="A116E0"/>
      </a:folHlink>
    </a:clrScheme>
    <a:fontScheme name="Technic">
      <a:majorFont>
        <a:latin typeface="Franklin Gothic Book"/>
        <a:ea typeface=""/>
        <a:cs typeface=""/>
        <a:font script="Jpan" typeface="ＭＳ Ｐゴシック"/>
        <a:font script="Hang" typeface="HY견고딕"/>
        <a:font script="Hans" typeface="宋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HGｺﾞｼｯｸM"/>
        <a:font script="Hang" typeface="HY중고딕"/>
        <a:font script="Hans" typeface="黑体"/>
        <a:font script="Hant" typeface="微軟正黑體"/>
        <a:font script="Arab" typeface="Tahoma"/>
        <a:font script="Hebr" typeface="Levenim MT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echnic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</a:schemeClr>
            </a:gs>
            <a:gs pos="68000">
              <a:schemeClr val="phClr">
                <a:tint val="77000"/>
              </a:schemeClr>
            </a:gs>
            <a:gs pos="81000">
              <a:schemeClr val="phClr">
                <a:tint val="79000"/>
              </a:schemeClr>
            </a:gs>
            <a:gs pos="86000">
              <a:schemeClr val="phClr">
                <a:tint val="73000"/>
              </a:schemeClr>
            </a:gs>
            <a:gs pos="100000">
              <a:schemeClr val="phClr">
                <a:tint val="3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3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shade val="57000"/>
                <a:satMod val="120000"/>
              </a:schemeClr>
            </a:gs>
            <a:gs pos="80000">
              <a:schemeClr val="phClr">
                <a:shade val="56000"/>
                <a:satMod val="145000"/>
              </a:schemeClr>
            </a:gs>
            <a:gs pos="88000">
              <a:schemeClr val="phClr">
                <a:shade val="63000"/>
                <a:satMod val="160000"/>
              </a:schemeClr>
            </a:gs>
            <a:gs pos="100000">
              <a:schemeClr val="phClr">
                <a:tint val="99555"/>
                <a:satMod val="155000"/>
              </a:schemeClr>
            </a:gs>
          </a:gsLst>
          <a:lin ang="5400000" scaled="1"/>
        </a:gradFill>
      </a:fillStyleLst>
      <a:lnStyleLst>
        <a:ln w="9525" cap="flat" cmpd="sng" algn="ctr">
          <a:solidFill>
            <a:schemeClr val="phClr">
              <a:shade val="60000"/>
              <a:satMod val="30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00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62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  <a:scene3d>
            <a:camera prst="orthographicFront" fov="0">
              <a:rot lat="0" lon="0" rev="0"/>
            </a:camera>
            <a:lightRig rig="harsh" dir="t">
              <a:rot lat="6000000" lon="6000000" rev="0"/>
            </a:lightRig>
          </a:scene3d>
          <a:sp3d contourW="10000" prstMaterial="metal">
            <a:bevelT w="20000" h="9000" prst="softRound"/>
            <a:contourClr>
              <a:schemeClr val="phClr">
                <a:shade val="30000"/>
                <a:satMod val="2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50000"/>
              </a:schemeClr>
            </a:gs>
            <a:gs pos="30000">
              <a:schemeClr val="phClr">
                <a:shade val="60000"/>
                <a:satMod val="150000"/>
              </a:schemeClr>
            </a:gs>
            <a:gs pos="100000">
              <a:schemeClr val="phClr">
                <a:tint val="83000"/>
                <a:satMod val="200000"/>
              </a:schemeClr>
            </a:gs>
          </a:gsLst>
          <a:lin ang="13000000" scaled="0"/>
        </a:gra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60000" t="50000" r="4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2.xml"/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45.xml"/><Relationship Id="rId5" Type="http://schemas.openxmlformats.org/officeDocument/2006/relationships/table" Target="../tables/table44.xml"/><Relationship Id="rId4" Type="http://schemas.openxmlformats.org/officeDocument/2006/relationships/table" Target="../tables/table4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7.xml"/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11.bin"/><Relationship Id="rId6" Type="http://schemas.openxmlformats.org/officeDocument/2006/relationships/table" Target="../tables/table50.xml"/><Relationship Id="rId5" Type="http://schemas.openxmlformats.org/officeDocument/2006/relationships/table" Target="../tables/table49.xml"/><Relationship Id="rId4" Type="http://schemas.openxmlformats.org/officeDocument/2006/relationships/table" Target="../tables/table4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2.xml"/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12.bin"/><Relationship Id="rId6" Type="http://schemas.openxmlformats.org/officeDocument/2006/relationships/table" Target="../tables/table55.xml"/><Relationship Id="rId5" Type="http://schemas.openxmlformats.org/officeDocument/2006/relationships/table" Target="../tables/table54.xml"/><Relationship Id="rId4" Type="http://schemas.openxmlformats.org/officeDocument/2006/relationships/table" Target="../tables/table5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7.xml"/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13.bin"/><Relationship Id="rId6" Type="http://schemas.openxmlformats.org/officeDocument/2006/relationships/table" Target="../tables/table60.xml"/><Relationship Id="rId5" Type="http://schemas.openxmlformats.org/officeDocument/2006/relationships/table" Target="../tables/table59.xml"/><Relationship Id="rId4" Type="http://schemas.openxmlformats.org/officeDocument/2006/relationships/table" Target="../tables/table5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20.xml"/><Relationship Id="rId5" Type="http://schemas.openxmlformats.org/officeDocument/2006/relationships/table" Target="../tables/table19.xml"/><Relationship Id="rId4" Type="http://schemas.openxmlformats.org/officeDocument/2006/relationships/table" Target="../tables/table1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30.xml"/><Relationship Id="rId5" Type="http://schemas.openxmlformats.org/officeDocument/2006/relationships/table" Target="../tables/table29.xml"/><Relationship Id="rId4" Type="http://schemas.openxmlformats.org/officeDocument/2006/relationships/table" Target="../tables/table2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35.xml"/><Relationship Id="rId5" Type="http://schemas.openxmlformats.org/officeDocument/2006/relationships/table" Target="../tables/table34.xml"/><Relationship Id="rId4" Type="http://schemas.openxmlformats.org/officeDocument/2006/relationships/table" Target="../tables/table3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9.bin"/><Relationship Id="rId6" Type="http://schemas.openxmlformats.org/officeDocument/2006/relationships/table" Target="../tables/table40.xml"/><Relationship Id="rId5" Type="http://schemas.openxmlformats.org/officeDocument/2006/relationships/table" Target="../tables/table39.xml"/><Relationship Id="rId4" Type="http://schemas.openxmlformats.org/officeDocument/2006/relationships/table" Target="../tables/table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J40"/>
  <sheetViews>
    <sheetView view="pageBreakPreview" zoomScaleNormal="80" zoomScaleSheetLayoutView="100" workbookViewId="0">
      <selection activeCell="H17" sqref="A1:H17"/>
    </sheetView>
  </sheetViews>
  <sheetFormatPr defaultRowHeight="14.25" x14ac:dyDescent="0.2"/>
  <cols>
    <col min="1" max="1" width="9" customWidth="1"/>
    <col min="2" max="6" width="13.75" customWidth="1"/>
    <col min="7" max="7" width="13.625" customWidth="1"/>
    <col min="8" max="8" width="12.75" customWidth="1"/>
  </cols>
  <sheetData>
    <row r="1" spans="1:10" s="34" customFormat="1" ht="34.5" customHeight="1" x14ac:dyDescent="0.2">
      <c r="A1" s="50" t="s">
        <v>66</v>
      </c>
      <c r="B1" s="50"/>
      <c r="C1" s="50"/>
      <c r="D1" s="50"/>
      <c r="E1" s="50"/>
      <c r="F1" s="50"/>
    </row>
    <row r="2" spans="1:10" s="34" customFormat="1" ht="5.25" customHeight="1" x14ac:dyDescent="0.2">
      <c r="A2" s="107"/>
      <c r="B2" s="107"/>
      <c r="C2" s="107"/>
      <c r="D2" s="107"/>
      <c r="E2" s="107"/>
      <c r="F2" s="107"/>
      <c r="G2" s="107"/>
      <c r="H2" s="107"/>
    </row>
    <row r="3" spans="1:10" ht="117" customHeight="1" thickBot="1" x14ac:dyDescent="0.3">
      <c r="A3" s="17" t="s">
        <v>19</v>
      </c>
      <c r="B3" s="45" t="s">
        <v>62</v>
      </c>
      <c r="C3" s="46" t="s">
        <v>61</v>
      </c>
      <c r="D3" s="47" t="s">
        <v>63</v>
      </c>
      <c r="E3" s="48" t="s">
        <v>64</v>
      </c>
      <c r="F3" s="49" t="s">
        <v>65</v>
      </c>
      <c r="G3" s="7"/>
    </row>
    <row r="4" spans="1:10" ht="19.5" customHeight="1" x14ac:dyDescent="0.25">
      <c r="A4" s="18" t="s">
        <v>7</v>
      </c>
      <c r="B4" s="22">
        <f>SUBTOTAL(109,Expense11[Amount])</f>
        <v>0</v>
      </c>
      <c r="C4" s="22">
        <f>SUBTOTAL(109,Expense21[Amount])</f>
        <v>0</v>
      </c>
      <c r="D4" s="22">
        <f>SUBTOTAL(109,Expense31[Amount])</f>
        <v>0</v>
      </c>
      <c r="E4" s="22">
        <f>SUBTOTAL(109,Expense41[Amount])</f>
        <v>0</v>
      </c>
      <c r="F4" s="28">
        <f>SUBTOTAL(109,Expense51[Amount])</f>
        <v>0</v>
      </c>
      <c r="G4" s="36">
        <f>SUM(B4:F4)</f>
        <v>0</v>
      </c>
    </row>
    <row r="5" spans="1:10" ht="19.5" customHeight="1" x14ac:dyDescent="0.25">
      <c r="A5" s="17" t="s">
        <v>8</v>
      </c>
      <c r="B5" s="23">
        <f>SUBTOTAL(109,Expense12[Amount])</f>
        <v>0</v>
      </c>
      <c r="C5" s="23">
        <f>SUBTOTAL(109,Expense22[Amount])</f>
        <v>0</v>
      </c>
      <c r="D5" s="23">
        <f>SUBTOTAL(109,Expense32[Amount])</f>
        <v>0</v>
      </c>
      <c r="E5" s="23">
        <f>SUBTOTAL(109,Expense42[Amount])</f>
        <v>0</v>
      </c>
      <c r="F5" s="29">
        <f>SUBTOTAL(109,Expense52[Amount])</f>
        <v>0</v>
      </c>
      <c r="G5" s="37">
        <f t="shared" ref="G5:G15" si="0">SUM(B5:F5)</f>
        <v>0</v>
      </c>
    </row>
    <row r="6" spans="1:10" ht="19.5" customHeight="1" x14ac:dyDescent="0.25">
      <c r="A6" s="17" t="s">
        <v>9</v>
      </c>
      <c r="B6" s="23">
        <f>SUBTOTAL(109,Expense13[Amount])</f>
        <v>0</v>
      </c>
      <c r="C6" s="23">
        <f>SUBTOTAL(109,Expense23[Amount])</f>
        <v>0</v>
      </c>
      <c r="D6" s="23">
        <f>SUBTOTAL(109,Expense33[Amount])</f>
        <v>0</v>
      </c>
      <c r="E6" s="23">
        <f>SUBTOTAL(109,Expense43[Amount])</f>
        <v>0</v>
      </c>
      <c r="F6" s="29">
        <f>SUBTOTAL(109,Expense53[Amount])</f>
        <v>0</v>
      </c>
      <c r="G6" s="37">
        <f t="shared" si="0"/>
        <v>0</v>
      </c>
    </row>
    <row r="7" spans="1:10" ht="19.5" customHeight="1" x14ac:dyDescent="0.25">
      <c r="A7" s="17" t="s">
        <v>10</v>
      </c>
      <c r="B7" s="23">
        <f>SUBTOTAL(109,Expense14[Amount])</f>
        <v>0</v>
      </c>
      <c r="C7" s="23">
        <f>SUBTOTAL(109,Expense24[Amount])</f>
        <v>0</v>
      </c>
      <c r="D7" s="23">
        <f>SUBTOTAL(109,Expense34[Amount])</f>
        <v>0</v>
      </c>
      <c r="E7" s="23">
        <f>SUBTOTAL(109,Expense44[Amount])</f>
        <v>0</v>
      </c>
      <c r="F7" s="29">
        <f>SUBTOTAL(109,Expense54[Amount])</f>
        <v>0</v>
      </c>
      <c r="G7" s="37">
        <f t="shared" si="0"/>
        <v>0</v>
      </c>
    </row>
    <row r="8" spans="1:10" ht="19.5" customHeight="1" x14ac:dyDescent="0.25">
      <c r="A8" s="17" t="s">
        <v>11</v>
      </c>
      <c r="B8" s="23">
        <f>SUBTOTAL(109,Expense15[Amount])</f>
        <v>0</v>
      </c>
      <c r="C8" s="23">
        <f>SUBTOTAL(109,Expense25[Amount])</f>
        <v>0</v>
      </c>
      <c r="D8" s="23">
        <f>SUBTOTAL(109,Expense35[Amount])</f>
        <v>0</v>
      </c>
      <c r="E8" s="23">
        <f>SUBTOTAL(109,Expense45[Amount])</f>
        <v>0</v>
      </c>
      <c r="F8" s="29">
        <f>SUBTOTAL(109,Expense55[Amount])</f>
        <v>0</v>
      </c>
      <c r="G8" s="37">
        <f t="shared" si="0"/>
        <v>0</v>
      </c>
    </row>
    <row r="9" spans="1:10" ht="19.5" customHeight="1" x14ac:dyDescent="0.25">
      <c r="A9" s="17" t="s">
        <v>12</v>
      </c>
      <c r="B9" s="23">
        <f>SUBTOTAL(109,Expense16[Amount])</f>
        <v>0</v>
      </c>
      <c r="C9" s="23">
        <f>SUBTOTAL(109,Expense26[Amount])</f>
        <v>0</v>
      </c>
      <c r="D9" s="23">
        <f>SUBTOTAL(109,Expense36[Amount])</f>
        <v>0</v>
      </c>
      <c r="E9" s="23">
        <f>SUBTOTAL(109,Expense46[Amount])</f>
        <v>0</v>
      </c>
      <c r="F9" s="29">
        <f>SUBTOTAL(109,Expense56[Amount])</f>
        <v>0</v>
      </c>
      <c r="G9" s="37">
        <f t="shared" si="0"/>
        <v>0</v>
      </c>
    </row>
    <row r="10" spans="1:10" ht="19.5" customHeight="1" x14ac:dyDescent="0.25">
      <c r="A10" s="17" t="s">
        <v>13</v>
      </c>
      <c r="B10" s="23">
        <f>SUBTOTAL(109,Expense17[Amount])</f>
        <v>0</v>
      </c>
      <c r="C10" s="23">
        <f>SUBTOTAL(109,Expense27[Amount])</f>
        <v>0</v>
      </c>
      <c r="D10" s="23">
        <f>SUBTOTAL(109,Expense37[Amount])</f>
        <v>0</v>
      </c>
      <c r="E10" s="23">
        <f>SUBTOTAL(109,Expense47[Amount])</f>
        <v>0</v>
      </c>
      <c r="F10" s="29">
        <f>SUBTOTAL(109,Expense57[Amount])</f>
        <v>0</v>
      </c>
      <c r="G10" s="37">
        <f t="shared" si="0"/>
        <v>0</v>
      </c>
    </row>
    <row r="11" spans="1:10" ht="19.5" customHeight="1" x14ac:dyDescent="0.25">
      <c r="A11" s="17" t="s">
        <v>14</v>
      </c>
      <c r="B11" s="23">
        <f>SUBTOTAL(109,Expense18[Amount])</f>
        <v>0</v>
      </c>
      <c r="C11" s="23">
        <f>SUBTOTAL(109,Expense28[Amount])</f>
        <v>0</v>
      </c>
      <c r="D11" s="23">
        <f>SUBTOTAL(109,Expense38[Amount])</f>
        <v>0</v>
      </c>
      <c r="E11" s="23">
        <f>SUBTOTAL(109,Expense48[Amount])</f>
        <v>3662.1</v>
      </c>
      <c r="F11" s="29">
        <f>SUBTOTAL(109,Expense58[Amount])</f>
        <v>3240</v>
      </c>
      <c r="G11" s="37">
        <f t="shared" si="0"/>
        <v>6902.1</v>
      </c>
    </row>
    <row r="12" spans="1:10" ht="19.5" customHeight="1" x14ac:dyDescent="0.25">
      <c r="A12" s="17" t="s">
        <v>15</v>
      </c>
      <c r="B12" s="23">
        <f>SUBTOTAL(109,Expense19[Amount])</f>
        <v>627</v>
      </c>
      <c r="C12" s="23">
        <f>SUBTOTAL(109,Expense29[Amount])</f>
        <v>0</v>
      </c>
      <c r="D12" s="23">
        <f>SUBTOTAL(109,Expense39[Amount])</f>
        <v>0</v>
      </c>
      <c r="E12" s="23">
        <f>SUBTOTAL(109,Expense49[Amount])</f>
        <v>1213.8499999999999</v>
      </c>
      <c r="F12" s="29">
        <f>SUBTOTAL(109,Expense59[Amount])</f>
        <v>6130.88</v>
      </c>
      <c r="G12" s="37">
        <f t="shared" si="0"/>
        <v>7971.73</v>
      </c>
    </row>
    <row r="13" spans="1:10" ht="19.5" customHeight="1" x14ac:dyDescent="0.25">
      <c r="A13" s="17" t="s">
        <v>16</v>
      </c>
      <c r="B13" s="23">
        <f>SUBTOTAL(109,Expense110[Amount])</f>
        <v>17128.739999999998</v>
      </c>
      <c r="C13" s="23">
        <f>SUBTOTAL(109,Expense210[Amount])</f>
        <v>7370.4</v>
      </c>
      <c r="D13" s="23">
        <f>SUBTOTAL(109,Expense310[Amount])</f>
        <v>2448.5700000000002</v>
      </c>
      <c r="E13" s="23">
        <f>SUBTOTAL(109,Expense410[Amount])</f>
        <v>2781.8999999999996</v>
      </c>
      <c r="F13" s="29">
        <f>SUBTOTAL(109,Expense510[Amount])</f>
        <v>1114.05</v>
      </c>
      <c r="G13" s="37">
        <f t="shared" si="0"/>
        <v>30843.66</v>
      </c>
    </row>
    <row r="14" spans="1:10" ht="19.5" customHeight="1" x14ac:dyDescent="0.25">
      <c r="A14" s="17" t="s">
        <v>17</v>
      </c>
      <c r="B14" s="23">
        <f>SUBTOTAL(109,Expense111[Amount])</f>
        <v>4166.9500000000007</v>
      </c>
      <c r="C14" s="23">
        <f>SUBTOTAL(109,Expense211[Amount])</f>
        <v>1925.15</v>
      </c>
      <c r="D14" s="23">
        <f>SUBTOTAL(109,Expense311[Amount])</f>
        <v>5419.17</v>
      </c>
      <c r="E14" s="23">
        <f>SUBTOTAL(109,Expense411[Amount])</f>
        <v>4493</v>
      </c>
      <c r="F14" s="29">
        <f>SUBTOTAL(109,Expense511[Amount])</f>
        <v>6466.9</v>
      </c>
      <c r="G14" s="37">
        <f t="shared" si="0"/>
        <v>22471.17</v>
      </c>
      <c r="J14" t="s">
        <v>78</v>
      </c>
    </row>
    <row r="15" spans="1:10" ht="19.5" customHeight="1" thickBot="1" x14ac:dyDescent="0.3">
      <c r="A15" s="17" t="s">
        <v>18</v>
      </c>
      <c r="B15" s="23">
        <f>SUBTOTAL(109,Expense112[Amount])</f>
        <v>0</v>
      </c>
      <c r="C15" s="23">
        <f>SUBTOTAL(109,Expense212[Amount])</f>
        <v>2825.2000000000003</v>
      </c>
      <c r="D15" s="25">
        <f>SUBTOTAL(109,Expense312[Amount])</f>
        <v>2448.5700000000002</v>
      </c>
      <c r="E15" s="25">
        <f>SUBTOTAL(109,Expense412[Amount])</f>
        <v>0</v>
      </c>
      <c r="F15" s="30">
        <f>SUBTOTAL(109,Expense512[Amount])</f>
        <v>12222.4</v>
      </c>
      <c r="G15" s="38">
        <f t="shared" si="0"/>
        <v>17496.169999999998</v>
      </c>
    </row>
    <row r="16" spans="1:10" ht="19.5" customHeight="1" thickTop="1" x14ac:dyDescent="0.25">
      <c r="A16" s="19" t="s">
        <v>6</v>
      </c>
      <c r="B16" s="24">
        <f>SUM(B4:B15)</f>
        <v>21922.69</v>
      </c>
      <c r="C16" s="24">
        <f>SUM(C4:C15)</f>
        <v>12120.75</v>
      </c>
      <c r="D16" s="26">
        <f>SUM(D4:D15)</f>
        <v>10316.31</v>
      </c>
      <c r="E16" s="27">
        <f>SUM(E4:E15)</f>
        <v>12150.849999999999</v>
      </c>
      <c r="F16" s="31">
        <f>SUM(F4:F15)</f>
        <v>29174.230000000003</v>
      </c>
      <c r="G16" s="39">
        <f>SUM(B16:F16)</f>
        <v>85684.83</v>
      </c>
    </row>
    <row r="17" spans="1:10" ht="45" customHeight="1" thickBot="1" x14ac:dyDescent="0.3">
      <c r="A17" s="4" t="s">
        <v>20</v>
      </c>
      <c r="B17" s="13"/>
      <c r="C17" s="14"/>
      <c r="D17" s="20"/>
      <c r="E17" s="21"/>
      <c r="F17" s="14"/>
      <c r="G17" s="14"/>
    </row>
    <row r="18" spans="1:10" ht="29.25" customHeight="1" thickTop="1" x14ac:dyDescent="0.2"/>
    <row r="19" spans="1:10" ht="29.25" customHeight="1" x14ac:dyDescent="0.2"/>
    <row r="20" spans="1:10" x14ac:dyDescent="0.2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">
      <c r="A21" s="5"/>
      <c r="B21" s="5"/>
      <c r="C21" s="5"/>
      <c r="G21" s="5"/>
      <c r="H21" s="5"/>
      <c r="I21" s="5"/>
      <c r="J21" s="5"/>
    </row>
    <row r="22" spans="1:10" x14ac:dyDescent="0.2">
      <c r="A22" s="5"/>
      <c r="B22" s="5"/>
      <c r="C22" s="5"/>
      <c r="G22" s="5"/>
      <c r="H22" s="5"/>
      <c r="I22" s="5"/>
      <c r="J22" s="5"/>
    </row>
    <row r="23" spans="1:10" x14ac:dyDescent="0.2">
      <c r="G23" s="5"/>
    </row>
    <row r="24" spans="1:10" x14ac:dyDescent="0.2">
      <c r="G24" s="5"/>
    </row>
    <row r="25" spans="1:10" x14ac:dyDescent="0.2">
      <c r="G25" s="5"/>
    </row>
    <row r="26" spans="1:10" x14ac:dyDescent="0.2">
      <c r="G26" s="5"/>
    </row>
    <row r="27" spans="1:10" x14ac:dyDescent="0.2">
      <c r="G27" s="5"/>
    </row>
    <row r="28" spans="1:10" x14ac:dyDescent="0.2">
      <c r="G28" s="5"/>
    </row>
    <row r="29" spans="1:10" x14ac:dyDescent="0.2">
      <c r="G29" s="5"/>
    </row>
    <row r="30" spans="1:10" x14ac:dyDescent="0.2">
      <c r="G30" s="5"/>
    </row>
    <row r="31" spans="1:10" x14ac:dyDescent="0.2">
      <c r="G31" s="5"/>
    </row>
    <row r="32" spans="1:10" x14ac:dyDescent="0.2">
      <c r="G32" s="5"/>
    </row>
    <row r="33" spans="1:10" x14ac:dyDescent="0.2">
      <c r="G33" s="5"/>
    </row>
    <row r="34" spans="1:10" x14ac:dyDescent="0.2">
      <c r="G34" s="5"/>
    </row>
    <row r="35" spans="1:10" x14ac:dyDescent="0.2">
      <c r="G35" s="5"/>
    </row>
    <row r="36" spans="1:10" x14ac:dyDescent="0.2">
      <c r="G36" s="5"/>
    </row>
    <row r="37" spans="1:10" x14ac:dyDescent="0.2">
      <c r="G37" s="5"/>
      <c r="H37" s="5"/>
      <c r="I37" s="5"/>
      <c r="J37" s="5"/>
    </row>
    <row r="38" spans="1:10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2">
      <c r="A40" s="5"/>
      <c r="B40" s="5"/>
      <c r="C40" s="5"/>
      <c r="D40" s="5"/>
      <c r="E40" s="5"/>
      <c r="F40" s="5"/>
    </row>
  </sheetData>
  <mergeCells count="1">
    <mergeCell ref="A2:H2"/>
  </mergeCells>
  <conditionalFormatting sqref="H6">
    <cfRule type="colorScale" priority="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fitToHeight="0" orientation="landscape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markers="1" high="1" low="1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'Year Trends'!B4:B15</xm:f>
              <xm:sqref>B17</xm:sqref>
            </x14:sparkline>
          </x14:sparklines>
        </x14:sparklineGroup>
        <x14:sparklineGroup type="column" displayEmptyCellsAs="gap" markers="1" high="1" low="1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'Year Trends'!C4:C15</xm:f>
              <xm:sqref>C17</xm:sqref>
            </x14:sparkline>
          </x14:sparklines>
        </x14:sparklineGroup>
        <x14:sparklineGroup type="column" displayEmptyCellsAs="gap" markers="1" high="1" low="1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'Year Trends'!D4:D15</xm:f>
              <xm:sqref>D17</xm:sqref>
            </x14:sparkline>
          </x14:sparklines>
        </x14:sparklineGroup>
        <x14:sparklineGroup type="column" displayEmptyCellsAs="gap" markers="1" high="1" low="1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'Year Trends'!E4:E15</xm:f>
              <xm:sqref>E17</xm:sqref>
            </x14:sparkline>
          </x14:sparklines>
        </x14:sparklineGroup>
        <x14:sparklineGroup type="column" displayEmptyCellsAs="gap" markers="1" high="1" low="1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'Year Trends'!F4:F15</xm:f>
              <xm:sqref>F17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E48"/>
  <sheetViews>
    <sheetView view="pageBreakPreview" zoomScale="115" zoomScaleNormal="100" zoomScaleSheetLayoutView="115" workbookViewId="0">
      <selection activeCell="D42" sqref="D42"/>
    </sheetView>
  </sheetViews>
  <sheetFormatPr defaultRowHeight="14.25" x14ac:dyDescent="0.2"/>
  <cols>
    <col min="1" max="1" width="9" style="70" customWidth="1"/>
    <col min="2" max="2" width="8.625" style="70" customWidth="1"/>
    <col min="3" max="3" width="37.375" style="70" customWidth="1"/>
    <col min="4" max="4" width="14" style="70" customWidth="1"/>
    <col min="5" max="5" width="14" style="69" customWidth="1"/>
    <col min="6" max="16384" width="9" style="70"/>
  </cols>
  <sheetData>
    <row r="1" spans="1:5" s="86" customFormat="1" ht="34.5" customHeight="1" x14ac:dyDescent="0.2">
      <c r="A1" s="111" t="s">
        <v>37</v>
      </c>
      <c r="B1" s="111"/>
      <c r="C1" s="111"/>
      <c r="D1" s="111"/>
      <c r="E1" s="85"/>
    </row>
    <row r="2" spans="1:5" ht="14.25" customHeight="1" x14ac:dyDescent="0.35">
      <c r="A2" s="15"/>
      <c r="B2" s="15"/>
      <c r="C2" s="15"/>
      <c r="D2" s="15"/>
    </row>
    <row r="3" spans="1:5" ht="23.25" x14ac:dyDescent="0.35">
      <c r="A3" s="15"/>
      <c r="B3" s="15"/>
      <c r="C3" s="87" t="s">
        <v>5</v>
      </c>
      <c r="D3" s="88">
        <f>SUM(D8,D15,D25,D34,D45)</f>
        <v>7971.73</v>
      </c>
    </row>
    <row r="4" spans="1:5" ht="15" x14ac:dyDescent="0.25">
      <c r="A4" s="112" t="s">
        <v>46</v>
      </c>
      <c r="B4" s="113"/>
      <c r="C4" s="113"/>
      <c r="D4" s="114"/>
    </row>
    <row r="5" spans="1:5" x14ac:dyDescent="0.2">
      <c r="A5" s="89" t="s">
        <v>0</v>
      </c>
      <c r="B5" s="89" t="s">
        <v>3</v>
      </c>
      <c r="C5" s="89" t="s">
        <v>1</v>
      </c>
      <c r="D5" s="89" t="s">
        <v>21</v>
      </c>
      <c r="E5" s="90" t="s">
        <v>55</v>
      </c>
    </row>
    <row r="6" spans="1:5" x14ac:dyDescent="0.2">
      <c r="A6" s="59">
        <v>42643</v>
      </c>
      <c r="B6" s="60"/>
      <c r="C6" s="60" t="s">
        <v>76</v>
      </c>
      <c r="D6" s="61">
        <v>627</v>
      </c>
    </row>
    <row r="7" spans="1:5" x14ac:dyDescent="0.2">
      <c r="A7" s="59"/>
      <c r="B7" s="60"/>
      <c r="C7" s="60"/>
      <c r="D7" s="61"/>
    </row>
    <row r="8" spans="1:5" x14ac:dyDescent="0.2">
      <c r="A8" s="60" t="s">
        <v>4</v>
      </c>
      <c r="B8" s="60"/>
      <c r="C8" s="60"/>
      <c r="D8" s="91">
        <f>SUBTOTAL(109,Expense19[Amount])</f>
        <v>627</v>
      </c>
    </row>
    <row r="9" spans="1:5" x14ac:dyDescent="0.2">
      <c r="A9" s="60"/>
      <c r="B9" s="60"/>
      <c r="C9" s="60"/>
      <c r="D9" s="60"/>
    </row>
    <row r="10" spans="1:5" ht="15" x14ac:dyDescent="0.25">
      <c r="A10" s="115" t="s">
        <v>43</v>
      </c>
      <c r="B10" s="116"/>
      <c r="C10" s="116"/>
      <c r="D10" s="117"/>
    </row>
    <row r="11" spans="1:5" x14ac:dyDescent="0.2">
      <c r="A11" s="92" t="s">
        <v>0</v>
      </c>
      <c r="B11" s="92" t="s">
        <v>3</v>
      </c>
      <c r="C11" s="92" t="s">
        <v>2</v>
      </c>
      <c r="D11" s="92" t="s">
        <v>21</v>
      </c>
    </row>
    <row r="12" spans="1:5" x14ac:dyDescent="0.2">
      <c r="A12" s="66"/>
      <c r="B12" s="67"/>
      <c r="C12" s="67"/>
      <c r="D12" s="68"/>
    </row>
    <row r="13" spans="1:5" x14ac:dyDescent="0.2">
      <c r="A13" s="66"/>
      <c r="B13" s="67"/>
      <c r="C13" s="67"/>
      <c r="D13" s="68"/>
    </row>
    <row r="14" spans="1:5" x14ac:dyDescent="0.2">
      <c r="A14" s="66"/>
      <c r="B14" s="67"/>
      <c r="C14" s="67"/>
      <c r="D14" s="68"/>
    </row>
    <row r="15" spans="1:5" x14ac:dyDescent="0.2">
      <c r="A15" s="67" t="s">
        <v>4</v>
      </c>
      <c r="B15" s="67"/>
      <c r="C15" s="67"/>
      <c r="D15" s="100">
        <f>SUBTOTAL(109,Expense29[Amount])</f>
        <v>0</v>
      </c>
    </row>
    <row r="16" spans="1:5" x14ac:dyDescent="0.2">
      <c r="A16" s="60"/>
      <c r="B16" s="60"/>
      <c r="C16" s="60"/>
      <c r="D16" s="60"/>
      <c r="E16" s="93"/>
    </row>
    <row r="17" spans="1:4" ht="15" x14ac:dyDescent="0.25">
      <c r="A17" s="118" t="s">
        <v>57</v>
      </c>
      <c r="B17" s="119"/>
      <c r="C17" s="119"/>
      <c r="D17" s="120"/>
    </row>
    <row r="18" spans="1:4" ht="15" x14ac:dyDescent="0.25">
      <c r="A18" s="80" t="s">
        <v>0</v>
      </c>
      <c r="B18" s="80" t="s">
        <v>3</v>
      </c>
      <c r="C18" s="80" t="s">
        <v>1</v>
      </c>
      <c r="D18" s="80" t="s">
        <v>21</v>
      </c>
    </row>
    <row r="19" spans="1:4" x14ac:dyDescent="0.2">
      <c r="A19" s="59"/>
      <c r="B19" s="60"/>
      <c r="C19" s="60"/>
      <c r="D19" s="61"/>
    </row>
    <row r="20" spans="1:4" x14ac:dyDescent="0.2">
      <c r="A20" s="59"/>
      <c r="B20" s="60"/>
      <c r="C20" s="60"/>
      <c r="D20" s="61"/>
    </row>
    <row r="21" spans="1:4" x14ac:dyDescent="0.2">
      <c r="A21" s="59"/>
      <c r="B21" s="60"/>
      <c r="C21" s="60"/>
      <c r="D21" s="61"/>
    </row>
    <row r="22" spans="1:4" x14ac:dyDescent="0.2">
      <c r="A22" s="59"/>
      <c r="B22" s="60"/>
      <c r="C22" s="60"/>
      <c r="D22" s="61"/>
    </row>
    <row r="23" spans="1:4" x14ac:dyDescent="0.2">
      <c r="A23" s="59"/>
      <c r="B23" s="60"/>
      <c r="C23" s="60"/>
      <c r="D23" s="61"/>
    </row>
    <row r="24" spans="1:4" x14ac:dyDescent="0.2">
      <c r="A24" s="59"/>
      <c r="B24" s="60"/>
      <c r="C24" s="60"/>
      <c r="D24" s="61"/>
    </row>
    <row r="25" spans="1:4" x14ac:dyDescent="0.2">
      <c r="A25" s="60" t="s">
        <v>4</v>
      </c>
      <c r="B25" s="60"/>
      <c r="C25" s="60"/>
      <c r="D25" s="91">
        <f>SUBTOTAL(109,Expense39[Amount])</f>
        <v>0</v>
      </c>
    </row>
    <row r="26" spans="1:4" x14ac:dyDescent="0.2">
      <c r="A26" s="60"/>
      <c r="B26" s="60"/>
      <c r="C26" s="60"/>
      <c r="D26" s="60"/>
    </row>
    <row r="27" spans="1:4" ht="15" x14ac:dyDescent="0.25">
      <c r="A27" s="121" t="s">
        <v>54</v>
      </c>
      <c r="B27" s="122"/>
      <c r="C27" s="122"/>
      <c r="D27" s="123"/>
    </row>
    <row r="28" spans="1:4" x14ac:dyDescent="0.2">
      <c r="A28" s="89" t="s">
        <v>0</v>
      </c>
      <c r="B28" s="89" t="s">
        <v>3</v>
      </c>
      <c r="C28" s="89" t="s">
        <v>1</v>
      </c>
      <c r="D28" s="89" t="s">
        <v>21</v>
      </c>
    </row>
    <row r="29" spans="1:4" x14ac:dyDescent="0.2">
      <c r="A29" s="59">
        <v>42619</v>
      </c>
      <c r="B29" s="60"/>
      <c r="C29" s="60" t="s">
        <v>86</v>
      </c>
      <c r="D29" s="61">
        <v>932.4</v>
      </c>
    </row>
    <row r="30" spans="1:4" x14ac:dyDescent="0.2">
      <c r="A30" s="59">
        <v>42633</v>
      </c>
      <c r="B30" s="60"/>
      <c r="C30" s="60" t="s">
        <v>86</v>
      </c>
      <c r="D30" s="61">
        <v>281.45</v>
      </c>
    </row>
    <row r="31" spans="1:4" x14ac:dyDescent="0.2">
      <c r="A31" s="59"/>
      <c r="B31" s="60"/>
      <c r="C31" s="60"/>
      <c r="D31" s="61"/>
    </row>
    <row r="32" spans="1:4" x14ac:dyDescent="0.2">
      <c r="A32" s="59"/>
      <c r="B32" s="60"/>
      <c r="C32" s="60"/>
      <c r="D32" s="61"/>
    </row>
    <row r="33" spans="1:5" x14ac:dyDescent="0.2">
      <c r="A33" s="59"/>
      <c r="B33" s="60"/>
      <c r="C33" s="60"/>
      <c r="D33" s="61"/>
    </row>
    <row r="34" spans="1:5" x14ac:dyDescent="0.2">
      <c r="A34" s="60" t="s">
        <v>4</v>
      </c>
      <c r="B34" s="60"/>
      <c r="C34" s="60"/>
      <c r="D34" s="91">
        <f>SUBTOTAL(109,Expense49[Amount])</f>
        <v>1213.8499999999999</v>
      </c>
    </row>
    <row r="35" spans="1:5" x14ac:dyDescent="0.2">
      <c r="A35" s="60"/>
      <c r="B35" s="60"/>
      <c r="C35" s="60"/>
      <c r="D35" s="60"/>
    </row>
    <row r="36" spans="1:5" ht="15" x14ac:dyDescent="0.25">
      <c r="A36" s="108" t="s">
        <v>44</v>
      </c>
      <c r="B36" s="109"/>
      <c r="C36" s="109"/>
      <c r="D36" s="110"/>
      <c r="E36" s="70"/>
    </row>
    <row r="37" spans="1:5" x14ac:dyDescent="0.2">
      <c r="A37" s="92" t="s">
        <v>0</v>
      </c>
      <c r="B37" s="92" t="s">
        <v>3</v>
      </c>
      <c r="C37" s="92" t="s">
        <v>1</v>
      </c>
      <c r="D37" s="92" t="s">
        <v>21</v>
      </c>
      <c r="E37" s="102" t="s">
        <v>71</v>
      </c>
    </row>
    <row r="38" spans="1:5" x14ac:dyDescent="0.2">
      <c r="A38" s="66">
        <v>42627</v>
      </c>
      <c r="B38" s="67"/>
      <c r="C38" s="67" t="s">
        <v>88</v>
      </c>
      <c r="D38" s="68">
        <v>94.8</v>
      </c>
      <c r="E38" s="70"/>
    </row>
    <row r="39" spans="1:5" x14ac:dyDescent="0.2">
      <c r="A39" s="66">
        <v>31.09</v>
      </c>
      <c r="B39" s="67"/>
      <c r="C39" s="67" t="s">
        <v>89</v>
      </c>
      <c r="D39" s="68">
        <v>1620</v>
      </c>
      <c r="E39" s="70"/>
    </row>
    <row r="40" spans="1:5" x14ac:dyDescent="0.2">
      <c r="A40" s="66">
        <v>42642</v>
      </c>
      <c r="B40" s="67"/>
      <c r="C40" s="67" t="s">
        <v>85</v>
      </c>
      <c r="D40" s="68">
        <v>53.5</v>
      </c>
      <c r="E40" s="70"/>
    </row>
    <row r="41" spans="1:5" x14ac:dyDescent="0.2">
      <c r="A41" s="66">
        <v>42643</v>
      </c>
      <c r="B41" s="67"/>
      <c r="C41" s="67" t="s">
        <v>79</v>
      </c>
      <c r="D41" s="68">
        <v>4320</v>
      </c>
      <c r="E41" s="70"/>
    </row>
    <row r="42" spans="1:5" x14ac:dyDescent="0.2">
      <c r="A42" s="66">
        <v>42643</v>
      </c>
      <c r="B42" s="67"/>
      <c r="C42" s="67" t="s">
        <v>50</v>
      </c>
      <c r="D42" s="68">
        <v>42.58</v>
      </c>
      <c r="E42" s="70"/>
    </row>
    <row r="43" spans="1:5" x14ac:dyDescent="0.2">
      <c r="A43" s="66"/>
      <c r="B43" s="67"/>
      <c r="C43" s="67"/>
      <c r="D43" s="68"/>
      <c r="E43" s="70"/>
    </row>
    <row r="44" spans="1:5" x14ac:dyDescent="0.2">
      <c r="A44" s="66"/>
      <c r="B44" s="67"/>
      <c r="C44" s="67"/>
      <c r="D44" s="68"/>
    </row>
    <row r="45" spans="1:5" x14ac:dyDescent="0.2">
      <c r="A45" s="67" t="s">
        <v>4</v>
      </c>
      <c r="B45" s="67"/>
      <c r="C45" s="67"/>
      <c r="D45" s="100">
        <f>SUBTOTAL(109,Expense59[Amount])</f>
        <v>6130.88</v>
      </c>
      <c r="E45" s="67"/>
    </row>
    <row r="46" spans="1:5" x14ac:dyDescent="0.2">
      <c r="D46" s="94"/>
    </row>
    <row r="48" spans="1:5" x14ac:dyDescent="0.2">
      <c r="D48" s="94"/>
    </row>
  </sheetData>
  <mergeCells count="6">
    <mergeCell ref="A36:D36"/>
    <mergeCell ref="A1:D1"/>
    <mergeCell ref="A4:D4"/>
    <mergeCell ref="A10:D10"/>
    <mergeCell ref="A17:D17"/>
    <mergeCell ref="A27:D27"/>
  </mergeCells>
  <pageMargins left="0.7" right="0.7" top="0.75" bottom="0.75" header="0.3" footer="0.3"/>
  <pageSetup paperSize="9" scale="79" orientation="portrait" r:id="rId1"/>
  <rowBreaks count="1" manualBreakCount="1">
    <brk id="16" max="4" man="1"/>
  </rowBreaks>
  <tableParts count="5">
    <tablePart r:id="rId2"/>
    <tablePart r:id="rId3"/>
    <tablePart r:id="rId4"/>
    <tablePart r:id="rId5"/>
    <tablePart r:id="rId6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0000"/>
  </sheetPr>
  <dimension ref="A1:E97"/>
  <sheetViews>
    <sheetView view="pageBreakPreview" topLeftCell="A10" zoomScale="115" zoomScaleNormal="100" zoomScaleSheetLayoutView="115" workbookViewId="0">
      <selection activeCell="C81" sqref="C81"/>
    </sheetView>
  </sheetViews>
  <sheetFormatPr defaultRowHeight="14.25" x14ac:dyDescent="0.2"/>
  <cols>
    <col min="1" max="1" width="9" style="70" customWidth="1"/>
    <col min="2" max="2" width="8.625" style="70" customWidth="1"/>
    <col min="3" max="3" width="37.375" style="70" customWidth="1"/>
    <col min="4" max="4" width="14" style="70" customWidth="1"/>
    <col min="5" max="5" width="14" style="69" customWidth="1"/>
    <col min="6" max="16384" width="9" style="70"/>
  </cols>
  <sheetData>
    <row r="1" spans="1:5" s="86" customFormat="1" ht="34.5" customHeight="1" x14ac:dyDescent="0.2">
      <c r="A1" s="111" t="s">
        <v>38</v>
      </c>
      <c r="B1" s="111"/>
      <c r="C1" s="111"/>
      <c r="D1" s="111"/>
      <c r="E1" s="85"/>
    </row>
    <row r="2" spans="1:5" ht="14.25" customHeight="1" x14ac:dyDescent="0.35">
      <c r="A2" s="15"/>
      <c r="B2" s="15"/>
      <c r="C2" s="15"/>
      <c r="D2" s="15"/>
    </row>
    <row r="3" spans="1:5" ht="23.25" x14ac:dyDescent="0.35">
      <c r="A3" s="15"/>
      <c r="B3" s="15"/>
      <c r="C3" s="87" t="s">
        <v>5</v>
      </c>
      <c r="D3" s="88">
        <f>SUM(D29,D45,D58,D71,D92)</f>
        <v>30843.66</v>
      </c>
    </row>
    <row r="4" spans="1:5" ht="15" x14ac:dyDescent="0.25">
      <c r="A4" s="112" t="s">
        <v>46</v>
      </c>
      <c r="B4" s="113"/>
      <c r="C4" s="113"/>
      <c r="D4" s="114"/>
    </row>
    <row r="5" spans="1:5" x14ac:dyDescent="0.2">
      <c r="A5" s="89" t="s">
        <v>0</v>
      </c>
      <c r="B5" s="89" t="s">
        <v>3</v>
      </c>
      <c r="C5" s="89" t="s">
        <v>1</v>
      </c>
      <c r="D5" s="89" t="s">
        <v>21</v>
      </c>
      <c r="E5" s="90" t="s">
        <v>55</v>
      </c>
    </row>
    <row r="6" spans="1:5" x14ac:dyDescent="0.2">
      <c r="A6" s="59">
        <v>42647</v>
      </c>
      <c r="B6" s="60"/>
      <c r="C6" s="60" t="s">
        <v>56</v>
      </c>
      <c r="D6" s="61">
        <v>440.65</v>
      </c>
    </row>
    <row r="7" spans="1:5" x14ac:dyDescent="0.2">
      <c r="A7" s="59">
        <v>42663</v>
      </c>
      <c r="B7" s="60"/>
      <c r="C7" s="60" t="s">
        <v>105</v>
      </c>
      <c r="D7" s="61">
        <v>6879.12</v>
      </c>
      <c r="E7" s="69">
        <v>6406.49</v>
      </c>
    </row>
    <row r="8" spans="1:5" x14ac:dyDescent="0.2">
      <c r="A8" s="66">
        <v>42667</v>
      </c>
      <c r="B8" s="67"/>
      <c r="C8" s="67" t="s">
        <v>50</v>
      </c>
      <c r="D8" s="68">
        <v>15.35</v>
      </c>
    </row>
    <row r="9" spans="1:5" x14ac:dyDescent="0.2">
      <c r="A9" s="59">
        <v>42668</v>
      </c>
      <c r="B9" s="60"/>
      <c r="C9" s="60" t="s">
        <v>56</v>
      </c>
      <c r="D9" s="61">
        <v>1385.05</v>
      </c>
    </row>
    <row r="10" spans="1:5" x14ac:dyDescent="0.2">
      <c r="A10" s="59">
        <v>42669</v>
      </c>
      <c r="B10" s="60"/>
      <c r="C10" s="60" t="s">
        <v>104</v>
      </c>
      <c r="D10" s="61">
        <v>8066.57</v>
      </c>
      <c r="E10" s="69">
        <v>7512.56</v>
      </c>
    </row>
    <row r="11" spans="1:5" x14ac:dyDescent="0.2">
      <c r="A11" s="59">
        <v>42674</v>
      </c>
      <c r="B11" s="60"/>
      <c r="C11" s="60" t="s">
        <v>76</v>
      </c>
      <c r="D11" s="61">
        <v>342</v>
      </c>
    </row>
    <row r="12" spans="1:5" x14ac:dyDescent="0.2">
      <c r="A12" s="59"/>
      <c r="B12" s="60"/>
      <c r="C12" s="60"/>
      <c r="D12" s="61"/>
    </row>
    <row r="13" spans="1:5" x14ac:dyDescent="0.2">
      <c r="A13" s="59"/>
      <c r="B13" s="60"/>
      <c r="C13" s="60"/>
      <c r="D13" s="61"/>
    </row>
    <row r="14" spans="1:5" x14ac:dyDescent="0.2">
      <c r="A14" s="59"/>
      <c r="B14" s="60"/>
      <c r="C14" s="60"/>
      <c r="D14" s="61"/>
    </row>
    <row r="15" spans="1:5" x14ac:dyDescent="0.2">
      <c r="A15" s="59"/>
      <c r="B15" s="60"/>
      <c r="C15" s="60"/>
      <c r="D15" s="61"/>
    </row>
    <row r="16" spans="1:5" x14ac:dyDescent="0.2">
      <c r="A16" s="59"/>
      <c r="B16" s="60"/>
      <c r="C16" s="60"/>
      <c r="D16" s="61"/>
    </row>
    <row r="17" spans="1:5" x14ac:dyDescent="0.2">
      <c r="A17" s="59"/>
      <c r="B17" s="60"/>
      <c r="C17" s="60"/>
      <c r="D17" s="61"/>
    </row>
    <row r="18" spans="1:5" x14ac:dyDescent="0.2">
      <c r="A18" s="59"/>
      <c r="B18" s="60"/>
      <c r="C18" s="60"/>
      <c r="D18" s="61"/>
      <c r="E18" s="70"/>
    </row>
    <row r="19" spans="1:5" x14ac:dyDescent="0.2">
      <c r="A19" s="59"/>
      <c r="B19" s="60"/>
      <c r="C19" s="60"/>
      <c r="D19" s="61"/>
      <c r="E19" s="70"/>
    </row>
    <row r="20" spans="1:5" x14ac:dyDescent="0.2">
      <c r="A20" s="59"/>
      <c r="B20" s="60"/>
      <c r="C20" s="60"/>
      <c r="D20" s="61"/>
    </row>
    <row r="21" spans="1:5" x14ac:dyDescent="0.2">
      <c r="A21" s="59"/>
      <c r="B21" s="60"/>
      <c r="C21" s="60"/>
      <c r="D21" s="61"/>
    </row>
    <row r="22" spans="1:5" x14ac:dyDescent="0.2">
      <c r="A22" s="59"/>
      <c r="B22" s="60"/>
      <c r="C22" s="60"/>
      <c r="D22" s="61"/>
    </row>
    <row r="23" spans="1:5" x14ac:dyDescent="0.2">
      <c r="A23" s="59"/>
      <c r="B23" s="60"/>
      <c r="C23" s="60"/>
      <c r="D23" s="61"/>
    </row>
    <row r="24" spans="1:5" x14ac:dyDescent="0.2">
      <c r="A24" s="59"/>
      <c r="B24" s="60"/>
      <c r="C24" s="60"/>
      <c r="D24" s="61"/>
    </row>
    <row r="25" spans="1:5" x14ac:dyDescent="0.2">
      <c r="A25" s="59"/>
      <c r="B25" s="60"/>
      <c r="C25" s="60"/>
      <c r="D25" s="61"/>
    </row>
    <row r="26" spans="1:5" x14ac:dyDescent="0.2">
      <c r="A26" s="59"/>
      <c r="B26" s="60"/>
      <c r="C26" s="60"/>
      <c r="D26" s="103"/>
    </row>
    <row r="27" spans="1:5" x14ac:dyDescent="0.2">
      <c r="A27" s="59"/>
      <c r="B27" s="60"/>
      <c r="C27" s="60"/>
      <c r="D27" s="61"/>
    </row>
    <row r="28" spans="1:5" x14ac:dyDescent="0.2">
      <c r="A28" s="59"/>
      <c r="B28" s="60"/>
      <c r="C28" s="60"/>
      <c r="D28" s="61"/>
    </row>
    <row r="29" spans="1:5" x14ac:dyDescent="0.2">
      <c r="A29" s="60" t="s">
        <v>4</v>
      </c>
      <c r="B29" s="60"/>
      <c r="C29" s="60"/>
      <c r="D29" s="91">
        <f>SUBTOTAL(109,Expense110[Amount])</f>
        <v>17128.739999999998</v>
      </c>
    </row>
    <row r="30" spans="1:5" x14ac:dyDescent="0.2">
      <c r="A30" s="60" t="s">
        <v>23</v>
      </c>
      <c r="B30" s="60"/>
      <c r="C30" s="60"/>
      <c r="D30" s="60"/>
    </row>
    <row r="31" spans="1:5" ht="15" x14ac:dyDescent="0.25">
      <c r="A31" s="115" t="s">
        <v>43</v>
      </c>
      <c r="B31" s="116"/>
      <c r="C31" s="116"/>
      <c r="D31" s="117"/>
    </row>
    <row r="32" spans="1:5" x14ac:dyDescent="0.2">
      <c r="A32" s="92" t="s">
        <v>0</v>
      </c>
      <c r="B32" s="92" t="s">
        <v>3</v>
      </c>
      <c r="C32" s="92" t="s">
        <v>2</v>
      </c>
      <c r="D32" s="92" t="s">
        <v>21</v>
      </c>
      <c r="E32" s="101" t="s">
        <v>71</v>
      </c>
    </row>
    <row r="33" spans="1:5" ht="16.5" customHeight="1" x14ac:dyDescent="0.2">
      <c r="A33" s="66">
        <v>42646</v>
      </c>
      <c r="B33" s="67"/>
      <c r="C33" s="67" t="s">
        <v>80</v>
      </c>
      <c r="D33" s="68">
        <v>355.9</v>
      </c>
      <c r="E33" s="73"/>
    </row>
    <row r="34" spans="1:5" ht="16.5" customHeight="1" x14ac:dyDescent="0.2">
      <c r="A34" s="66">
        <v>42657</v>
      </c>
      <c r="B34" s="67"/>
      <c r="C34" s="67" t="s">
        <v>77</v>
      </c>
      <c r="D34" s="68">
        <v>207.9</v>
      </c>
      <c r="E34" s="73"/>
    </row>
    <row r="35" spans="1:5" ht="16.5" customHeight="1" x14ac:dyDescent="0.2">
      <c r="A35" s="66">
        <v>42662</v>
      </c>
      <c r="B35" s="67"/>
      <c r="C35" s="67" t="s">
        <v>96</v>
      </c>
      <c r="D35" s="68">
        <v>139.5</v>
      </c>
      <c r="E35" s="73"/>
    </row>
    <row r="36" spans="1:5" ht="16.5" customHeight="1" x14ac:dyDescent="0.2">
      <c r="A36" s="66">
        <v>42667</v>
      </c>
      <c r="B36" s="67"/>
      <c r="C36" s="67" t="s">
        <v>95</v>
      </c>
      <c r="D36" s="68">
        <v>594</v>
      </c>
      <c r="E36" s="73"/>
    </row>
    <row r="37" spans="1:5" ht="16.5" customHeight="1" x14ac:dyDescent="0.2">
      <c r="A37" s="66">
        <v>42667</v>
      </c>
      <c r="B37" s="67"/>
      <c r="C37" s="67" t="s">
        <v>73</v>
      </c>
      <c r="D37" s="68">
        <v>50</v>
      </c>
      <c r="E37" s="73"/>
    </row>
    <row r="38" spans="1:5" ht="16.5" customHeight="1" x14ac:dyDescent="0.2">
      <c r="A38" s="66">
        <v>42670</v>
      </c>
      <c r="B38" s="67"/>
      <c r="C38" s="67" t="s">
        <v>98</v>
      </c>
      <c r="D38" s="68">
        <v>4249.3999999999996</v>
      </c>
      <c r="E38" s="73">
        <v>3945.3</v>
      </c>
    </row>
    <row r="39" spans="1:5" ht="16.5" customHeight="1" x14ac:dyDescent="0.2">
      <c r="A39" s="66">
        <v>42674</v>
      </c>
      <c r="B39" s="67"/>
      <c r="C39" s="67" t="s">
        <v>106</v>
      </c>
      <c r="D39" s="68">
        <v>1773.7</v>
      </c>
      <c r="E39" s="73"/>
    </row>
    <row r="40" spans="1:5" ht="16.5" customHeight="1" x14ac:dyDescent="0.2">
      <c r="A40" s="66"/>
      <c r="B40" s="67"/>
      <c r="C40" s="67"/>
      <c r="D40" s="68"/>
      <c r="E40" s="73"/>
    </row>
    <row r="41" spans="1:5" ht="16.5" customHeight="1" x14ac:dyDescent="0.2">
      <c r="A41" s="66"/>
      <c r="B41" s="67"/>
      <c r="C41" s="67"/>
      <c r="D41" s="68"/>
      <c r="E41" s="73"/>
    </row>
    <row r="42" spans="1:5" ht="16.5" customHeight="1" x14ac:dyDescent="0.2">
      <c r="A42" s="66"/>
      <c r="B42" s="67"/>
      <c r="C42" s="67"/>
      <c r="D42" s="68"/>
      <c r="E42" s="73"/>
    </row>
    <row r="43" spans="1:5" ht="16.5" customHeight="1" x14ac:dyDescent="0.2">
      <c r="A43" s="66"/>
      <c r="B43" s="67"/>
      <c r="C43" s="67"/>
      <c r="D43" s="68"/>
      <c r="E43" s="73"/>
    </row>
    <row r="44" spans="1:5" x14ac:dyDescent="0.2">
      <c r="A44" s="66"/>
      <c r="B44" s="67"/>
      <c r="C44" s="67"/>
      <c r="D44" s="68"/>
      <c r="E44" s="73"/>
    </row>
    <row r="45" spans="1:5" x14ac:dyDescent="0.2">
      <c r="A45" s="67" t="s">
        <v>4</v>
      </c>
      <c r="B45" s="67"/>
      <c r="C45" s="67"/>
      <c r="D45" s="68">
        <f>SUBTOTAL(109,Expense210[Amount])</f>
        <v>7370.4</v>
      </c>
      <c r="E45" s="67"/>
    </row>
    <row r="46" spans="1:5" x14ac:dyDescent="0.2">
      <c r="A46" s="60" t="s">
        <v>23</v>
      </c>
      <c r="B46" s="60"/>
      <c r="C46" s="60"/>
      <c r="D46" s="60"/>
    </row>
    <row r="47" spans="1:5" ht="15" x14ac:dyDescent="0.25">
      <c r="A47" s="118" t="s">
        <v>57</v>
      </c>
      <c r="B47" s="119"/>
      <c r="C47" s="119"/>
      <c r="D47" s="120"/>
    </row>
    <row r="48" spans="1:5" x14ac:dyDescent="0.2">
      <c r="A48" s="89" t="s">
        <v>0</v>
      </c>
      <c r="B48" s="89" t="s">
        <v>3</v>
      </c>
      <c r="C48" s="89" t="s">
        <v>1</v>
      </c>
      <c r="D48" s="89" t="s">
        <v>21</v>
      </c>
      <c r="E48" s="90" t="s">
        <v>71</v>
      </c>
    </row>
    <row r="49" spans="1:5" x14ac:dyDescent="0.2">
      <c r="A49" s="59">
        <v>42674</v>
      </c>
      <c r="B49" s="60"/>
      <c r="C49" s="60" t="s">
        <v>93</v>
      </c>
      <c r="D49" s="61">
        <v>2448.5700000000002</v>
      </c>
    </row>
    <row r="50" spans="1:5" x14ac:dyDescent="0.2">
      <c r="A50" s="59"/>
      <c r="B50" s="60"/>
      <c r="C50" s="60"/>
      <c r="D50" s="61"/>
    </row>
    <row r="51" spans="1:5" x14ac:dyDescent="0.2">
      <c r="A51" s="59"/>
      <c r="B51" s="60"/>
      <c r="C51" s="60"/>
      <c r="D51" s="61"/>
    </row>
    <row r="52" spans="1:5" x14ac:dyDescent="0.2">
      <c r="A52" s="59"/>
      <c r="B52" s="60"/>
      <c r="C52" s="60"/>
      <c r="D52" s="61"/>
    </row>
    <row r="53" spans="1:5" x14ac:dyDescent="0.2">
      <c r="A53" s="59"/>
      <c r="B53" s="60"/>
      <c r="C53" s="60"/>
      <c r="D53" s="61"/>
    </row>
    <row r="54" spans="1:5" x14ac:dyDescent="0.2">
      <c r="A54" s="59"/>
      <c r="B54" s="60"/>
      <c r="C54" s="60"/>
      <c r="D54" s="61"/>
    </row>
    <row r="55" spans="1:5" x14ac:dyDescent="0.2">
      <c r="A55" s="59"/>
      <c r="B55" s="60"/>
      <c r="C55" s="60"/>
      <c r="D55" s="61"/>
    </row>
    <row r="56" spans="1:5" x14ac:dyDescent="0.2">
      <c r="A56" s="59"/>
      <c r="B56" s="60"/>
      <c r="C56" s="60"/>
      <c r="D56" s="61"/>
    </row>
    <row r="57" spans="1:5" x14ac:dyDescent="0.2">
      <c r="A57" s="59"/>
      <c r="B57" s="60"/>
      <c r="C57" s="60"/>
      <c r="D57" s="61"/>
    </row>
    <row r="58" spans="1:5" x14ac:dyDescent="0.2">
      <c r="A58" s="60" t="s">
        <v>4</v>
      </c>
      <c r="B58" s="60"/>
      <c r="C58" s="60"/>
      <c r="D58" s="91">
        <f>SUBTOTAL(109,Expense310[Amount])</f>
        <v>2448.5700000000002</v>
      </c>
      <c r="E58" s="60"/>
    </row>
    <row r="59" spans="1:5" x14ac:dyDescent="0.2">
      <c r="A59" s="60" t="s">
        <v>23</v>
      </c>
      <c r="B59" s="60"/>
      <c r="C59" s="60"/>
      <c r="D59" s="60"/>
    </row>
    <row r="60" spans="1:5" ht="15" x14ac:dyDescent="0.25">
      <c r="A60" s="121" t="s">
        <v>54</v>
      </c>
      <c r="B60" s="122"/>
      <c r="C60" s="122"/>
      <c r="D60" s="123"/>
    </row>
    <row r="61" spans="1:5" x14ac:dyDescent="0.2">
      <c r="A61" s="89" t="s">
        <v>0</v>
      </c>
      <c r="B61" s="89" t="s">
        <v>3</v>
      </c>
      <c r="C61" s="89" t="s">
        <v>1</v>
      </c>
      <c r="D61" s="89" t="s">
        <v>21</v>
      </c>
    </row>
    <row r="62" spans="1:5" x14ac:dyDescent="0.2">
      <c r="A62" s="59">
        <v>42650</v>
      </c>
      <c r="B62" s="60"/>
      <c r="C62" s="60" t="s">
        <v>69</v>
      </c>
      <c r="D62" s="61">
        <v>1124.55</v>
      </c>
    </row>
    <row r="63" spans="1:5" x14ac:dyDescent="0.2">
      <c r="A63" s="59">
        <v>42669</v>
      </c>
      <c r="B63" s="60"/>
      <c r="C63" s="60" t="s">
        <v>97</v>
      </c>
      <c r="D63" s="61">
        <v>222</v>
      </c>
    </row>
    <row r="64" spans="1:5" x14ac:dyDescent="0.2">
      <c r="A64" s="59">
        <v>42671</v>
      </c>
      <c r="B64" s="60"/>
      <c r="C64" s="60" t="s">
        <v>69</v>
      </c>
      <c r="D64" s="61">
        <v>1435.35</v>
      </c>
    </row>
    <row r="65" spans="1:5" x14ac:dyDescent="0.2">
      <c r="A65" s="59"/>
      <c r="B65" s="60"/>
      <c r="C65" s="60"/>
      <c r="D65" s="61"/>
    </row>
    <row r="66" spans="1:5" x14ac:dyDescent="0.2">
      <c r="A66" s="59"/>
      <c r="B66" s="60"/>
      <c r="C66" s="60"/>
      <c r="D66" s="61"/>
    </row>
    <row r="67" spans="1:5" x14ac:dyDescent="0.2">
      <c r="A67" s="59"/>
      <c r="B67" s="60"/>
      <c r="C67" s="60"/>
      <c r="D67" s="61" t="s">
        <v>75</v>
      </c>
    </row>
    <row r="68" spans="1:5" x14ac:dyDescent="0.2">
      <c r="A68" s="59"/>
      <c r="B68" s="60"/>
      <c r="C68" s="60"/>
      <c r="D68" s="61"/>
    </row>
    <row r="69" spans="1:5" x14ac:dyDescent="0.2">
      <c r="A69" s="59"/>
      <c r="B69" s="60"/>
      <c r="C69" s="60"/>
      <c r="D69" s="61"/>
    </row>
    <row r="70" spans="1:5" x14ac:dyDescent="0.2">
      <c r="A70" s="59"/>
      <c r="B70" s="60"/>
      <c r="C70" s="60"/>
      <c r="D70" s="61"/>
    </row>
    <row r="71" spans="1:5" x14ac:dyDescent="0.2">
      <c r="A71" s="60" t="s">
        <v>4</v>
      </c>
      <c r="B71" s="60"/>
      <c r="C71" s="60"/>
      <c r="D71" s="91">
        <f>SUBTOTAL(109,Expense410[Amount])</f>
        <v>2781.8999999999996</v>
      </c>
    </row>
    <row r="72" spans="1:5" x14ac:dyDescent="0.2">
      <c r="A72" s="60" t="s">
        <v>24</v>
      </c>
      <c r="B72" s="60"/>
      <c r="C72" s="60"/>
      <c r="D72" s="60"/>
    </row>
    <row r="73" spans="1:5" ht="15" x14ac:dyDescent="0.25">
      <c r="A73" s="108" t="s">
        <v>44</v>
      </c>
      <c r="B73" s="109"/>
      <c r="C73" s="109"/>
      <c r="D73" s="110"/>
    </row>
    <row r="74" spans="1:5" x14ac:dyDescent="0.2">
      <c r="A74" s="92" t="s">
        <v>0</v>
      </c>
      <c r="B74" s="92" t="s">
        <v>3</v>
      </c>
      <c r="C74" s="92" t="s">
        <v>1</v>
      </c>
      <c r="D74" s="92" t="s">
        <v>21</v>
      </c>
      <c r="E74" s="101" t="s">
        <v>71</v>
      </c>
    </row>
    <row r="75" spans="1:5" x14ac:dyDescent="0.2">
      <c r="A75" s="66">
        <v>42644</v>
      </c>
      <c r="B75" s="67"/>
      <c r="C75" s="67" t="s">
        <v>53</v>
      </c>
      <c r="D75" s="68">
        <v>100</v>
      </c>
      <c r="E75" s="73"/>
    </row>
    <row r="76" spans="1:5" x14ac:dyDescent="0.2">
      <c r="A76" s="66">
        <v>42646</v>
      </c>
      <c r="B76" s="67"/>
      <c r="C76" s="67" t="s">
        <v>52</v>
      </c>
      <c r="D76" s="68">
        <v>139.30000000000001</v>
      </c>
      <c r="E76" s="73"/>
    </row>
    <row r="77" spans="1:5" x14ac:dyDescent="0.2">
      <c r="A77" s="66">
        <v>42646</v>
      </c>
      <c r="B77" s="67"/>
      <c r="C77" s="67" t="s">
        <v>52</v>
      </c>
      <c r="D77" s="68">
        <v>93.6</v>
      </c>
      <c r="E77" s="73"/>
    </row>
    <row r="78" spans="1:5" x14ac:dyDescent="0.2">
      <c r="A78" s="66">
        <v>42646</v>
      </c>
      <c r="B78" s="67"/>
      <c r="C78" s="67" t="s">
        <v>52</v>
      </c>
      <c r="D78" s="68">
        <v>145</v>
      </c>
      <c r="E78" s="73"/>
    </row>
    <row r="79" spans="1:5" x14ac:dyDescent="0.2">
      <c r="A79" s="66">
        <v>42660</v>
      </c>
      <c r="B79" s="67"/>
      <c r="C79" s="67" t="s">
        <v>91</v>
      </c>
      <c r="D79" s="68">
        <v>380</v>
      </c>
      <c r="E79" s="73"/>
    </row>
    <row r="80" spans="1:5" x14ac:dyDescent="0.2">
      <c r="A80" s="66">
        <v>42661</v>
      </c>
      <c r="B80" s="67"/>
      <c r="C80" s="67" t="s">
        <v>81</v>
      </c>
      <c r="D80" s="68">
        <v>80.45</v>
      </c>
      <c r="E80" s="73"/>
    </row>
    <row r="81" spans="1:5" x14ac:dyDescent="0.2">
      <c r="A81" s="66">
        <v>42668</v>
      </c>
      <c r="B81" s="67"/>
      <c r="C81" s="67" t="s">
        <v>50</v>
      </c>
      <c r="D81" s="68">
        <v>15.35</v>
      </c>
      <c r="E81" s="73"/>
    </row>
    <row r="82" spans="1:5" x14ac:dyDescent="0.2">
      <c r="A82" s="66">
        <v>42674</v>
      </c>
      <c r="B82" s="67"/>
      <c r="C82" s="67" t="s">
        <v>70</v>
      </c>
      <c r="D82" s="68">
        <v>134.55000000000001</v>
      </c>
      <c r="E82" s="73"/>
    </row>
    <row r="83" spans="1:5" x14ac:dyDescent="0.2">
      <c r="A83" s="66">
        <v>42674</v>
      </c>
      <c r="B83" s="67"/>
      <c r="C83" s="67" t="s">
        <v>102</v>
      </c>
      <c r="D83" s="68">
        <v>25.8</v>
      </c>
      <c r="E83" s="73"/>
    </row>
    <row r="84" spans="1:5" x14ac:dyDescent="0.2">
      <c r="A84" s="66"/>
      <c r="B84" s="67"/>
      <c r="C84" s="67"/>
      <c r="D84" s="68"/>
      <c r="E84" s="73"/>
    </row>
    <row r="85" spans="1:5" x14ac:dyDescent="0.2">
      <c r="A85" s="66"/>
      <c r="B85" s="67"/>
      <c r="C85" s="67"/>
      <c r="D85" s="68"/>
      <c r="E85" s="73"/>
    </row>
    <row r="86" spans="1:5" x14ac:dyDescent="0.2">
      <c r="A86" s="66"/>
      <c r="B86" s="67"/>
      <c r="C86" s="67"/>
      <c r="D86" s="68"/>
      <c r="E86" s="73"/>
    </row>
    <row r="87" spans="1:5" x14ac:dyDescent="0.2">
      <c r="A87" s="66"/>
      <c r="B87" s="67"/>
      <c r="C87" s="67"/>
      <c r="D87" s="68"/>
      <c r="E87" s="73"/>
    </row>
    <row r="88" spans="1:5" x14ac:dyDescent="0.2">
      <c r="A88" s="66"/>
      <c r="B88" s="67"/>
      <c r="C88" s="67"/>
      <c r="D88" s="68"/>
      <c r="E88" s="73"/>
    </row>
    <row r="89" spans="1:5" x14ac:dyDescent="0.2">
      <c r="A89" s="66"/>
      <c r="B89" s="67"/>
      <c r="C89" s="76"/>
      <c r="D89" s="67"/>
      <c r="E89" s="73"/>
    </row>
    <row r="90" spans="1:5" x14ac:dyDescent="0.2">
      <c r="A90" s="66"/>
      <c r="B90" s="67"/>
      <c r="C90" s="67"/>
      <c r="D90" s="68"/>
      <c r="E90" s="73"/>
    </row>
    <row r="91" spans="1:5" x14ac:dyDescent="0.2">
      <c r="A91" s="66"/>
      <c r="B91" s="67"/>
      <c r="C91" s="67"/>
      <c r="D91" s="68"/>
      <c r="E91" s="73"/>
    </row>
    <row r="92" spans="1:5" x14ac:dyDescent="0.2">
      <c r="A92" s="67" t="s">
        <v>4</v>
      </c>
      <c r="B92" s="67"/>
      <c r="C92" s="67"/>
      <c r="D92" s="100">
        <f>SUBTOTAL(109,Expense510[Amount])</f>
        <v>1114.05</v>
      </c>
      <c r="E92" s="67"/>
    </row>
    <row r="93" spans="1:5" x14ac:dyDescent="0.2">
      <c r="D93" s="94"/>
    </row>
    <row r="95" spans="1:5" x14ac:dyDescent="0.2">
      <c r="D95" s="94"/>
    </row>
    <row r="97" spans="2:5" x14ac:dyDescent="0.2">
      <c r="B97" s="81"/>
      <c r="C97" s="82"/>
      <c r="D97" s="82"/>
      <c r="E97" s="83"/>
    </row>
  </sheetData>
  <mergeCells count="6">
    <mergeCell ref="A73:D73"/>
    <mergeCell ref="A1:D1"/>
    <mergeCell ref="A4:D4"/>
    <mergeCell ref="A31:D31"/>
    <mergeCell ref="A47:D47"/>
    <mergeCell ref="A60:D60"/>
  </mergeCells>
  <pageMargins left="0.7" right="0.7" top="0.75" bottom="0.75" header="0.3" footer="0.3"/>
  <pageSetup paperSize="9" scale="97" orientation="portrait" r:id="rId1"/>
  <rowBreaks count="1" manualBreakCount="1">
    <brk id="59" max="16383" man="1"/>
  </rowBreaks>
  <tableParts count="5">
    <tablePart r:id="rId2"/>
    <tablePart r:id="rId3"/>
    <tablePart r:id="rId4"/>
    <tablePart r:id="rId5"/>
    <tablePart r:id="rId6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0000"/>
  </sheetPr>
  <dimension ref="A1:E66"/>
  <sheetViews>
    <sheetView tabSelected="1" view="pageBreakPreview" topLeftCell="A46" zoomScale="145" zoomScaleNormal="100" zoomScaleSheetLayoutView="145" workbookViewId="0">
      <selection activeCell="D58" sqref="D58"/>
    </sheetView>
  </sheetViews>
  <sheetFormatPr defaultRowHeight="14.25" x14ac:dyDescent="0.2"/>
  <cols>
    <col min="1" max="1" width="11.875" style="70" customWidth="1"/>
    <col min="2" max="2" width="8.625" style="70" customWidth="1"/>
    <col min="3" max="3" width="37.375" style="70" customWidth="1"/>
    <col min="4" max="4" width="14" style="70" customWidth="1"/>
    <col min="5" max="5" width="14" style="69" customWidth="1"/>
    <col min="6" max="16384" width="9" style="70"/>
  </cols>
  <sheetData>
    <row r="1" spans="1:5" s="86" customFormat="1" ht="34.5" customHeight="1" x14ac:dyDescent="0.2">
      <c r="A1" s="111" t="s">
        <v>39</v>
      </c>
      <c r="B1" s="111"/>
      <c r="C1" s="111"/>
      <c r="D1" s="111"/>
      <c r="E1" s="85"/>
    </row>
    <row r="2" spans="1:5" ht="14.25" customHeight="1" x14ac:dyDescent="0.35">
      <c r="A2" s="15"/>
      <c r="B2" s="15"/>
      <c r="C2" s="15"/>
      <c r="D2" s="15"/>
    </row>
    <row r="3" spans="1:5" ht="23.25" x14ac:dyDescent="0.35">
      <c r="A3" s="15"/>
      <c r="B3" s="15"/>
      <c r="C3" s="87" t="s">
        <v>5</v>
      </c>
      <c r="D3" s="88">
        <f>SUM(D14,D27,D37,D46,D63)</f>
        <v>22471.17</v>
      </c>
    </row>
    <row r="4" spans="1:5" ht="15" x14ac:dyDescent="0.25">
      <c r="A4" s="112" t="s">
        <v>46</v>
      </c>
      <c r="B4" s="113"/>
      <c r="C4" s="113"/>
      <c r="D4" s="114"/>
    </row>
    <row r="5" spans="1:5" x14ac:dyDescent="0.2">
      <c r="A5" s="89" t="s">
        <v>0</v>
      </c>
      <c r="B5" s="89" t="s">
        <v>3</v>
      </c>
      <c r="C5" s="89" t="s">
        <v>1</v>
      </c>
      <c r="D5" s="89" t="s">
        <v>21</v>
      </c>
      <c r="E5" s="90" t="s">
        <v>55</v>
      </c>
    </row>
    <row r="6" spans="1:5" x14ac:dyDescent="0.2">
      <c r="A6" s="59">
        <v>42681</v>
      </c>
      <c r="B6" s="60"/>
      <c r="C6" s="60" t="s">
        <v>50</v>
      </c>
      <c r="D6" s="61">
        <v>28.8</v>
      </c>
    </row>
    <row r="7" spans="1:5" x14ac:dyDescent="0.2">
      <c r="A7" s="59">
        <v>42681</v>
      </c>
      <c r="B7" s="60"/>
      <c r="C7" s="60" t="s">
        <v>50</v>
      </c>
      <c r="D7" s="61">
        <v>306.25</v>
      </c>
    </row>
    <row r="8" spans="1:5" x14ac:dyDescent="0.2">
      <c r="A8" s="59">
        <v>42681</v>
      </c>
      <c r="B8" s="60"/>
      <c r="C8" s="60" t="s">
        <v>50</v>
      </c>
      <c r="D8" s="61">
        <v>68.55</v>
      </c>
    </row>
    <row r="9" spans="1:5" x14ac:dyDescent="0.2">
      <c r="A9" s="59">
        <v>42681</v>
      </c>
      <c r="B9" s="60"/>
      <c r="C9" s="60" t="s">
        <v>50</v>
      </c>
      <c r="D9" s="61">
        <v>284.8</v>
      </c>
    </row>
    <row r="10" spans="1:5" x14ac:dyDescent="0.2">
      <c r="A10" s="59">
        <v>42683</v>
      </c>
      <c r="B10" s="60"/>
      <c r="C10" s="60" t="s">
        <v>56</v>
      </c>
      <c r="D10" s="61">
        <v>1298.25</v>
      </c>
    </row>
    <row r="11" spans="1:5" x14ac:dyDescent="0.2">
      <c r="A11" s="59">
        <v>42689</v>
      </c>
      <c r="B11" s="60"/>
      <c r="C11" s="60" t="s">
        <v>56</v>
      </c>
      <c r="D11" s="61">
        <v>236.3</v>
      </c>
    </row>
    <row r="12" spans="1:5" x14ac:dyDescent="0.2">
      <c r="A12" s="59">
        <v>42695</v>
      </c>
      <c r="B12" s="60"/>
      <c r="C12" s="60" t="s">
        <v>107</v>
      </c>
      <c r="D12" s="61">
        <v>1944</v>
      </c>
    </row>
    <row r="13" spans="1:5" x14ac:dyDescent="0.2">
      <c r="A13" s="59"/>
      <c r="B13" s="60"/>
      <c r="C13" s="60"/>
      <c r="D13" s="61"/>
    </row>
    <row r="14" spans="1:5" x14ac:dyDescent="0.2">
      <c r="A14" s="60" t="s">
        <v>4</v>
      </c>
      <c r="B14" s="60"/>
      <c r="C14" s="60"/>
      <c r="D14" s="91">
        <f>SUBTOTAL(109,Expense111[Amount])</f>
        <v>4166.9500000000007</v>
      </c>
    </row>
    <row r="15" spans="1:5" x14ac:dyDescent="0.2">
      <c r="A15" s="60" t="s">
        <v>23</v>
      </c>
      <c r="B15" s="60"/>
      <c r="C15" s="60"/>
      <c r="D15" s="60"/>
    </row>
    <row r="16" spans="1:5" ht="15" x14ac:dyDescent="0.25">
      <c r="A16" s="115" t="s">
        <v>43</v>
      </c>
      <c r="B16" s="116"/>
      <c r="C16" s="116"/>
      <c r="D16" s="117"/>
    </row>
    <row r="17" spans="1:5" x14ac:dyDescent="0.2">
      <c r="A17" s="92" t="s">
        <v>0</v>
      </c>
      <c r="B17" s="92" t="s">
        <v>3</v>
      </c>
      <c r="C17" s="92" t="s">
        <v>2</v>
      </c>
      <c r="D17" s="92" t="s">
        <v>21</v>
      </c>
      <c r="E17" s="101" t="s">
        <v>71</v>
      </c>
    </row>
    <row r="18" spans="1:5" x14ac:dyDescent="0.2">
      <c r="A18" s="66">
        <v>42675</v>
      </c>
      <c r="B18" s="67"/>
      <c r="C18" s="67" t="s">
        <v>90</v>
      </c>
      <c r="D18" s="68">
        <v>403.75</v>
      </c>
      <c r="E18" s="73"/>
    </row>
    <row r="19" spans="1:5" x14ac:dyDescent="0.2">
      <c r="A19" s="66">
        <v>42675</v>
      </c>
      <c r="B19" s="67"/>
      <c r="C19" s="67" t="s">
        <v>92</v>
      </c>
      <c r="D19" s="68">
        <v>347.85</v>
      </c>
      <c r="E19" s="73"/>
    </row>
    <row r="20" spans="1:5" x14ac:dyDescent="0.2">
      <c r="A20" s="66">
        <v>42683</v>
      </c>
      <c r="B20" s="67"/>
      <c r="C20" s="67" t="s">
        <v>99</v>
      </c>
      <c r="D20" s="68">
        <v>30</v>
      </c>
      <c r="E20" s="73"/>
    </row>
    <row r="21" spans="1:5" x14ac:dyDescent="0.2">
      <c r="A21" s="66">
        <v>42676</v>
      </c>
      <c r="B21" s="67"/>
      <c r="C21" s="67" t="s">
        <v>100</v>
      </c>
      <c r="D21" s="68">
        <v>1143.55</v>
      </c>
      <c r="E21" s="73"/>
    </row>
    <row r="22" spans="1:5" x14ac:dyDescent="0.2">
      <c r="A22" s="66"/>
      <c r="B22" s="67"/>
      <c r="C22" s="67"/>
      <c r="D22" s="68"/>
      <c r="E22" s="73"/>
    </row>
    <row r="23" spans="1:5" x14ac:dyDescent="0.2">
      <c r="A23" s="66"/>
      <c r="B23" s="67"/>
      <c r="C23" s="67"/>
      <c r="D23" s="68"/>
      <c r="E23" s="73"/>
    </row>
    <row r="24" spans="1:5" x14ac:dyDescent="0.2">
      <c r="A24" s="66"/>
      <c r="B24" s="67"/>
      <c r="C24" s="67"/>
      <c r="D24" s="68"/>
      <c r="E24" s="73"/>
    </row>
    <row r="25" spans="1:5" x14ac:dyDescent="0.2">
      <c r="A25" s="66"/>
      <c r="B25" s="67"/>
      <c r="C25" s="67"/>
      <c r="D25" s="68"/>
      <c r="E25" s="73"/>
    </row>
    <row r="26" spans="1:5" x14ac:dyDescent="0.2">
      <c r="A26" s="66"/>
      <c r="B26" s="67"/>
      <c r="C26" s="67"/>
      <c r="D26" s="68"/>
      <c r="E26" s="73"/>
    </row>
    <row r="27" spans="1:5" x14ac:dyDescent="0.2">
      <c r="A27" s="67" t="s">
        <v>4</v>
      </c>
      <c r="B27" s="67"/>
      <c r="C27" s="67"/>
      <c r="D27" s="100">
        <f>SUBTOTAL(109,Expense211[Amount])</f>
        <v>1925.15</v>
      </c>
      <c r="E27" s="67"/>
    </row>
    <row r="28" spans="1:5" x14ac:dyDescent="0.2">
      <c r="A28" s="60" t="s">
        <v>23</v>
      </c>
      <c r="B28" s="60"/>
      <c r="C28" s="60"/>
      <c r="D28" s="60"/>
    </row>
    <row r="29" spans="1:5" ht="15" x14ac:dyDescent="0.25">
      <c r="A29" s="118" t="s">
        <v>57</v>
      </c>
      <c r="B29" s="119"/>
      <c r="C29" s="119"/>
      <c r="D29" s="120"/>
    </row>
    <row r="30" spans="1:5" x14ac:dyDescent="0.2">
      <c r="A30" s="89" t="s">
        <v>0</v>
      </c>
      <c r="B30" s="89" t="s">
        <v>3</v>
      </c>
      <c r="C30" s="89" t="s">
        <v>1</v>
      </c>
      <c r="D30" s="89" t="s">
        <v>21</v>
      </c>
    </row>
    <row r="31" spans="1:5" x14ac:dyDescent="0.2">
      <c r="A31" s="106" t="s">
        <v>94</v>
      </c>
      <c r="B31" s="60"/>
      <c r="C31" s="60" t="s">
        <v>93</v>
      </c>
      <c r="D31" s="61">
        <v>2448.5700000000002</v>
      </c>
    </row>
    <row r="32" spans="1:5" x14ac:dyDescent="0.2">
      <c r="A32" s="59">
        <v>42683</v>
      </c>
      <c r="B32" s="60"/>
      <c r="C32" s="60" t="s">
        <v>87</v>
      </c>
      <c r="D32" s="61">
        <v>2970.6</v>
      </c>
    </row>
    <row r="33" spans="1:4" x14ac:dyDescent="0.2">
      <c r="A33" s="59"/>
      <c r="B33" s="60"/>
      <c r="C33" s="60"/>
      <c r="D33" s="61"/>
    </row>
    <row r="34" spans="1:4" x14ac:dyDescent="0.2">
      <c r="A34" s="59"/>
      <c r="B34" s="60"/>
      <c r="C34" s="60"/>
      <c r="D34" s="61"/>
    </row>
    <row r="35" spans="1:4" x14ac:dyDescent="0.2">
      <c r="A35" s="59"/>
      <c r="B35" s="60"/>
      <c r="C35" s="60"/>
      <c r="D35" s="61"/>
    </row>
    <row r="36" spans="1:4" x14ac:dyDescent="0.2">
      <c r="A36" s="59"/>
      <c r="B36" s="60"/>
      <c r="C36" s="60"/>
      <c r="D36" s="61"/>
    </row>
    <row r="37" spans="1:4" x14ac:dyDescent="0.2">
      <c r="A37" s="60" t="s">
        <v>4</v>
      </c>
      <c r="B37" s="60"/>
      <c r="C37" s="60"/>
      <c r="D37" s="91">
        <f>SUBTOTAL(109,Expense311[Amount])</f>
        <v>5419.17</v>
      </c>
    </row>
    <row r="38" spans="1:4" x14ac:dyDescent="0.2">
      <c r="A38" s="60" t="s">
        <v>23</v>
      </c>
      <c r="B38" s="60"/>
      <c r="C38" s="60"/>
      <c r="D38" s="60"/>
    </row>
    <row r="39" spans="1:4" ht="15" x14ac:dyDescent="0.25">
      <c r="A39" s="121" t="s">
        <v>54</v>
      </c>
      <c r="B39" s="122"/>
      <c r="C39" s="122"/>
      <c r="D39" s="123"/>
    </row>
    <row r="40" spans="1:4" x14ac:dyDescent="0.2">
      <c r="A40" s="89" t="s">
        <v>0</v>
      </c>
      <c r="B40" s="89" t="s">
        <v>3</v>
      </c>
      <c r="C40" s="89" t="s">
        <v>1</v>
      </c>
      <c r="D40" s="89" t="s">
        <v>21</v>
      </c>
    </row>
    <row r="41" spans="1:4" x14ac:dyDescent="0.2">
      <c r="A41" s="59">
        <v>42676</v>
      </c>
      <c r="B41" s="60"/>
      <c r="C41" s="60" t="s">
        <v>82</v>
      </c>
      <c r="D41" s="61">
        <v>612</v>
      </c>
    </row>
    <row r="42" spans="1:4" x14ac:dyDescent="0.2">
      <c r="A42" s="59">
        <v>42676</v>
      </c>
      <c r="B42" s="60"/>
      <c r="C42" s="60" t="s">
        <v>83</v>
      </c>
      <c r="D42" s="61">
        <v>3881</v>
      </c>
    </row>
    <row r="43" spans="1:4" x14ac:dyDescent="0.2">
      <c r="A43" s="59"/>
      <c r="B43" s="60"/>
      <c r="C43" s="60"/>
      <c r="D43" s="61"/>
    </row>
    <row r="44" spans="1:4" x14ac:dyDescent="0.2">
      <c r="A44" s="59"/>
      <c r="B44" s="60"/>
      <c r="C44" s="60"/>
      <c r="D44" s="61"/>
    </row>
    <row r="45" spans="1:4" x14ac:dyDescent="0.2">
      <c r="A45" s="59"/>
      <c r="B45" s="60"/>
      <c r="C45" s="60"/>
      <c r="D45" s="61"/>
    </row>
    <row r="46" spans="1:4" ht="15" thickBot="1" x14ac:dyDescent="0.25">
      <c r="A46" s="60" t="s">
        <v>4</v>
      </c>
      <c r="B46" s="60"/>
      <c r="C46" s="60"/>
      <c r="D46" s="91">
        <f>SUBTOTAL(109,Expense411[Amount])</f>
        <v>4493</v>
      </c>
    </row>
    <row r="47" spans="1:4" ht="15.75" thickTop="1" x14ac:dyDescent="0.25">
      <c r="A47" s="96" t="s">
        <v>24</v>
      </c>
      <c r="B47" s="96"/>
      <c r="C47" s="96"/>
      <c r="D47" s="96"/>
    </row>
    <row r="48" spans="1:4" ht="15" x14ac:dyDescent="0.25">
      <c r="A48" s="108" t="s">
        <v>44</v>
      </c>
      <c r="B48" s="109"/>
      <c r="C48" s="109"/>
      <c r="D48" s="110"/>
    </row>
    <row r="49" spans="1:5" x14ac:dyDescent="0.2">
      <c r="A49" s="92" t="s">
        <v>0</v>
      </c>
      <c r="B49" s="92" t="s">
        <v>3</v>
      </c>
      <c r="C49" s="92" t="s">
        <v>1</v>
      </c>
      <c r="D49" s="92" t="s">
        <v>21</v>
      </c>
      <c r="E49" s="101" t="s">
        <v>71</v>
      </c>
    </row>
    <row r="50" spans="1:5" x14ac:dyDescent="0.2">
      <c r="A50" s="66">
        <v>42675</v>
      </c>
      <c r="B50" s="67"/>
      <c r="C50" s="67" t="s">
        <v>68</v>
      </c>
      <c r="D50" s="68">
        <v>4298.3999999999996</v>
      </c>
      <c r="E50" s="73"/>
    </row>
    <row r="51" spans="1:5" x14ac:dyDescent="0.2">
      <c r="A51" s="66">
        <v>42675</v>
      </c>
      <c r="B51" s="67"/>
      <c r="C51" s="67" t="s">
        <v>53</v>
      </c>
      <c r="D51" s="68">
        <v>100</v>
      </c>
      <c r="E51" s="73"/>
    </row>
    <row r="52" spans="1:5" x14ac:dyDescent="0.2">
      <c r="A52" s="66">
        <v>42677</v>
      </c>
      <c r="B52" s="67"/>
      <c r="C52" s="67" t="s">
        <v>52</v>
      </c>
      <c r="D52" s="68">
        <v>145</v>
      </c>
      <c r="E52" s="73"/>
    </row>
    <row r="53" spans="1:5" x14ac:dyDescent="0.2">
      <c r="A53" s="66">
        <v>42677</v>
      </c>
      <c r="B53" s="67"/>
      <c r="C53" s="67" t="s">
        <v>52</v>
      </c>
      <c r="D53" s="68">
        <v>86.35</v>
      </c>
      <c r="E53" s="73"/>
    </row>
    <row r="54" spans="1:5" x14ac:dyDescent="0.2">
      <c r="A54" s="66">
        <v>42682</v>
      </c>
      <c r="B54" s="67"/>
      <c r="C54" s="67" t="s">
        <v>101</v>
      </c>
      <c r="D54" s="68">
        <v>770</v>
      </c>
      <c r="E54" s="73"/>
    </row>
    <row r="55" spans="1:5" x14ac:dyDescent="0.2">
      <c r="A55" s="66">
        <v>42677</v>
      </c>
      <c r="B55" s="67"/>
      <c r="C55" s="67" t="s">
        <v>52</v>
      </c>
      <c r="D55" s="68">
        <v>139</v>
      </c>
      <c r="E55" s="73"/>
    </row>
    <row r="56" spans="1:5" x14ac:dyDescent="0.2">
      <c r="A56" s="66">
        <v>42683</v>
      </c>
      <c r="B56" s="67"/>
      <c r="C56" s="67" t="s">
        <v>74</v>
      </c>
      <c r="D56" s="68">
        <v>245.7</v>
      </c>
      <c r="E56" s="73"/>
    </row>
    <row r="57" spans="1:5" x14ac:dyDescent="0.2">
      <c r="A57" s="66">
        <v>42682</v>
      </c>
      <c r="B57" s="67"/>
      <c r="C57" s="67" t="s">
        <v>103</v>
      </c>
      <c r="D57" s="68">
        <v>380.2</v>
      </c>
      <c r="E57" s="73"/>
    </row>
    <row r="58" spans="1:5" x14ac:dyDescent="0.2">
      <c r="A58" s="66">
        <v>42688</v>
      </c>
      <c r="B58" s="67"/>
      <c r="C58" s="67" t="s">
        <v>50</v>
      </c>
      <c r="D58" s="68">
        <v>7.75</v>
      </c>
      <c r="E58" s="73"/>
    </row>
    <row r="59" spans="1:5" x14ac:dyDescent="0.2">
      <c r="A59" s="66">
        <v>42691</v>
      </c>
      <c r="B59" s="67"/>
      <c r="C59" s="67" t="s">
        <v>108</v>
      </c>
      <c r="D59" s="68">
        <v>294.5</v>
      </c>
      <c r="E59" s="73"/>
    </row>
    <row r="60" spans="1:5" x14ac:dyDescent="0.2">
      <c r="A60" s="66"/>
      <c r="B60" s="67"/>
      <c r="C60" s="67"/>
      <c r="D60" s="68"/>
      <c r="E60" s="73"/>
    </row>
    <row r="61" spans="1:5" x14ac:dyDescent="0.2">
      <c r="A61" s="66"/>
      <c r="B61" s="67"/>
      <c r="C61" s="67"/>
      <c r="D61" s="68"/>
      <c r="E61" s="73"/>
    </row>
    <row r="62" spans="1:5" x14ac:dyDescent="0.2">
      <c r="A62" s="66"/>
      <c r="B62" s="67"/>
      <c r="C62" s="67"/>
      <c r="D62" s="68"/>
      <c r="E62" s="73"/>
    </row>
    <row r="63" spans="1:5" x14ac:dyDescent="0.2">
      <c r="A63" s="67" t="s">
        <v>4</v>
      </c>
      <c r="B63" s="67"/>
      <c r="C63" s="67"/>
      <c r="D63" s="100">
        <f>SUBTOTAL(109,Expense511[Amount])</f>
        <v>6466.9</v>
      </c>
      <c r="E63" s="67"/>
    </row>
    <row r="64" spans="1:5" x14ac:dyDescent="0.2">
      <c r="D64" s="94"/>
    </row>
    <row r="66" spans="4:4" x14ac:dyDescent="0.2">
      <c r="D66" s="94"/>
    </row>
  </sheetData>
  <mergeCells count="6">
    <mergeCell ref="A48:D48"/>
    <mergeCell ref="A1:D1"/>
    <mergeCell ref="A4:D4"/>
    <mergeCell ref="A16:D16"/>
    <mergeCell ref="A29:D29"/>
    <mergeCell ref="A39:D39"/>
  </mergeCells>
  <pageMargins left="0.7" right="0.7" top="0.75" bottom="0.75" header="0.3" footer="0.3"/>
  <pageSetup paperSize="9" scale="82" orientation="portrait" r:id="rId1"/>
  <tableParts count="5">
    <tablePart r:id="rId2"/>
    <tablePart r:id="rId3"/>
    <tablePart r:id="rId4"/>
    <tablePart r:id="rId5"/>
    <tablePart r:id="rId6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0000"/>
  </sheetPr>
  <dimension ref="A1:E56"/>
  <sheetViews>
    <sheetView view="pageBreakPreview" topLeftCell="A41" zoomScale="115" zoomScaleNormal="100" zoomScaleSheetLayoutView="115" workbookViewId="0">
      <selection activeCell="C50" sqref="C50"/>
    </sheetView>
  </sheetViews>
  <sheetFormatPr defaultRowHeight="14.25" x14ac:dyDescent="0.2"/>
  <cols>
    <col min="1" max="1" width="9" style="70" customWidth="1"/>
    <col min="2" max="2" width="8.625" style="70" customWidth="1"/>
    <col min="3" max="3" width="37.375" style="70" customWidth="1"/>
    <col min="4" max="4" width="16.75" style="70" customWidth="1"/>
    <col min="5" max="5" width="14" style="69" customWidth="1"/>
    <col min="6" max="16384" width="9" style="70"/>
  </cols>
  <sheetData>
    <row r="1" spans="1:5" s="86" customFormat="1" ht="34.5" customHeight="1" x14ac:dyDescent="0.2">
      <c r="A1" s="111" t="s">
        <v>40</v>
      </c>
      <c r="B1" s="111"/>
      <c r="C1" s="111"/>
      <c r="D1" s="111"/>
      <c r="E1" s="85"/>
    </row>
    <row r="2" spans="1:5" ht="14.25" customHeight="1" x14ac:dyDescent="0.35">
      <c r="A2" s="15"/>
      <c r="B2" s="15"/>
      <c r="C2" s="15"/>
      <c r="D2" s="15"/>
    </row>
    <row r="3" spans="1:5" ht="23.25" x14ac:dyDescent="0.35">
      <c r="A3" s="15"/>
      <c r="B3" s="15"/>
      <c r="C3" s="87" t="s">
        <v>5</v>
      </c>
      <c r="D3" s="104">
        <f>SUM(D10,D21,D27,D40,D53)</f>
        <v>14670.97</v>
      </c>
    </row>
    <row r="4" spans="1:5" ht="15" x14ac:dyDescent="0.25">
      <c r="A4" s="112" t="s">
        <v>46</v>
      </c>
      <c r="B4" s="113"/>
      <c r="C4" s="113"/>
      <c r="D4" s="114"/>
    </row>
    <row r="5" spans="1:5" x14ac:dyDescent="0.2">
      <c r="A5" s="89" t="s">
        <v>0</v>
      </c>
      <c r="B5" s="89" t="s">
        <v>3</v>
      </c>
      <c r="C5" s="89" t="s">
        <v>1</v>
      </c>
      <c r="D5" s="89" t="s">
        <v>21</v>
      </c>
      <c r="E5" s="90" t="s">
        <v>55</v>
      </c>
    </row>
    <row r="6" spans="1:5" x14ac:dyDescent="0.2">
      <c r="A6" s="59"/>
      <c r="B6" s="60"/>
      <c r="C6" s="60"/>
      <c r="D6" s="61"/>
    </row>
    <row r="7" spans="1:5" x14ac:dyDescent="0.2">
      <c r="A7" s="59"/>
      <c r="B7" s="60"/>
      <c r="C7" s="60"/>
      <c r="D7" s="61"/>
    </row>
    <row r="8" spans="1:5" x14ac:dyDescent="0.2">
      <c r="A8" s="59"/>
      <c r="B8" s="60"/>
      <c r="C8" s="60"/>
      <c r="D8" s="61"/>
    </row>
    <row r="9" spans="1:5" x14ac:dyDescent="0.2">
      <c r="A9" s="59"/>
      <c r="B9" s="60"/>
      <c r="C9" s="60"/>
      <c r="D9" s="61"/>
    </row>
    <row r="10" spans="1:5" x14ac:dyDescent="0.2">
      <c r="A10" s="60" t="s">
        <v>4</v>
      </c>
      <c r="B10" s="60"/>
      <c r="C10" s="60"/>
      <c r="D10" s="61">
        <f>SUBTOTAL(109,Expense112[Amount])</f>
        <v>0</v>
      </c>
    </row>
    <row r="11" spans="1:5" x14ac:dyDescent="0.2">
      <c r="A11" s="60" t="s">
        <v>23</v>
      </c>
      <c r="B11" s="60"/>
      <c r="C11" s="60"/>
      <c r="D11" s="60"/>
    </row>
    <row r="12" spans="1:5" ht="15" x14ac:dyDescent="0.25">
      <c r="A12" s="115" t="s">
        <v>43</v>
      </c>
      <c r="B12" s="116"/>
      <c r="C12" s="116"/>
      <c r="D12" s="117"/>
    </row>
    <row r="13" spans="1:5" x14ac:dyDescent="0.2">
      <c r="A13" s="92" t="s">
        <v>0</v>
      </c>
      <c r="B13" s="92" t="s">
        <v>3</v>
      </c>
      <c r="C13" s="92" t="s">
        <v>2</v>
      </c>
      <c r="D13" s="92" t="s">
        <v>21</v>
      </c>
    </row>
    <row r="14" spans="1:5" x14ac:dyDescent="0.2">
      <c r="A14" s="66">
        <v>42705</v>
      </c>
      <c r="B14" s="67"/>
      <c r="C14" s="67" t="s">
        <v>59</v>
      </c>
      <c r="D14" s="68">
        <v>930.95</v>
      </c>
    </row>
    <row r="15" spans="1:5" x14ac:dyDescent="0.2">
      <c r="A15" s="66">
        <v>42705</v>
      </c>
      <c r="B15" s="67"/>
      <c r="C15" s="67" t="s">
        <v>90</v>
      </c>
      <c r="D15" s="68">
        <v>403.75</v>
      </c>
    </row>
    <row r="16" spans="1:5" x14ac:dyDescent="0.2">
      <c r="A16" s="66">
        <v>42705</v>
      </c>
      <c r="B16" s="67"/>
      <c r="C16" s="67" t="s">
        <v>92</v>
      </c>
      <c r="D16" s="68">
        <v>347.85</v>
      </c>
    </row>
    <row r="17" spans="1:4" x14ac:dyDescent="0.2">
      <c r="A17" s="66">
        <v>42705</v>
      </c>
      <c r="B17" s="67"/>
      <c r="C17" s="67" t="s">
        <v>60</v>
      </c>
      <c r="D17" s="68">
        <v>1142.6500000000001</v>
      </c>
    </row>
    <row r="18" spans="1:4" x14ac:dyDescent="0.2">
      <c r="A18" s="66"/>
      <c r="B18" s="67"/>
      <c r="C18" s="67"/>
      <c r="D18" s="68"/>
    </row>
    <row r="19" spans="1:4" x14ac:dyDescent="0.2">
      <c r="A19" s="66"/>
      <c r="B19" s="67"/>
      <c r="C19" s="67"/>
      <c r="D19" s="68"/>
    </row>
    <row r="20" spans="1:4" x14ac:dyDescent="0.2">
      <c r="A20" s="66"/>
      <c r="B20" s="67"/>
      <c r="C20" s="67"/>
      <c r="D20" s="68"/>
    </row>
    <row r="21" spans="1:4" x14ac:dyDescent="0.2">
      <c r="A21" s="60" t="s">
        <v>4</v>
      </c>
      <c r="B21" s="67"/>
      <c r="C21" s="67"/>
      <c r="D21" s="100"/>
    </row>
    <row r="22" spans="1:4" x14ac:dyDescent="0.2">
      <c r="A22" s="60" t="s">
        <v>23</v>
      </c>
      <c r="B22" s="60"/>
      <c r="C22" s="60"/>
      <c r="D22" s="60"/>
    </row>
    <row r="23" spans="1:4" ht="15" x14ac:dyDescent="0.25">
      <c r="A23" s="118" t="s">
        <v>57</v>
      </c>
      <c r="B23" s="119"/>
      <c r="C23" s="119"/>
      <c r="D23" s="120"/>
    </row>
    <row r="24" spans="1:4" x14ac:dyDescent="0.2">
      <c r="A24" s="89" t="s">
        <v>0</v>
      </c>
      <c r="B24" s="89" t="s">
        <v>3</v>
      </c>
      <c r="C24" s="89" t="s">
        <v>1</v>
      </c>
      <c r="D24" s="89" t="s">
        <v>21</v>
      </c>
    </row>
    <row r="25" spans="1:4" x14ac:dyDescent="0.2">
      <c r="A25" s="59">
        <v>42735</v>
      </c>
      <c r="B25" s="60"/>
      <c r="C25" s="60" t="s">
        <v>93</v>
      </c>
      <c r="D25" s="61">
        <v>2448.5700000000002</v>
      </c>
    </row>
    <row r="26" spans="1:4" x14ac:dyDescent="0.2">
      <c r="A26" s="59"/>
      <c r="B26" s="60"/>
      <c r="C26" s="60"/>
      <c r="D26" s="61"/>
    </row>
    <row r="27" spans="1:4" x14ac:dyDescent="0.2">
      <c r="A27" s="60" t="s">
        <v>4</v>
      </c>
      <c r="B27" s="60"/>
      <c r="C27" s="60"/>
      <c r="D27" s="91">
        <f>SUBTOTAL(109,Expense312[Amount])</f>
        <v>2448.5700000000002</v>
      </c>
    </row>
    <row r="28" spans="1:4" x14ac:dyDescent="0.2">
      <c r="A28" s="60" t="s">
        <v>23</v>
      </c>
      <c r="B28" s="60"/>
      <c r="C28" s="60"/>
      <c r="D28" s="60"/>
    </row>
    <row r="29" spans="1:4" ht="15" x14ac:dyDescent="0.25">
      <c r="A29" s="121" t="s">
        <v>54</v>
      </c>
      <c r="B29" s="122"/>
      <c r="C29" s="122"/>
      <c r="D29" s="123"/>
    </row>
    <row r="30" spans="1:4" x14ac:dyDescent="0.2">
      <c r="A30" s="89" t="s">
        <v>0</v>
      </c>
      <c r="B30" s="89" t="s">
        <v>3</v>
      </c>
      <c r="C30" s="89" t="s">
        <v>1</v>
      </c>
      <c r="D30" s="89" t="s">
        <v>21</v>
      </c>
    </row>
    <row r="31" spans="1:4" x14ac:dyDescent="0.2">
      <c r="A31" s="59"/>
      <c r="B31" s="60"/>
      <c r="C31" s="60"/>
      <c r="D31" s="61"/>
    </row>
    <row r="32" spans="1:4" x14ac:dyDescent="0.2">
      <c r="A32" s="59"/>
      <c r="B32" s="60"/>
      <c r="C32" s="60"/>
      <c r="D32" s="61"/>
    </row>
    <row r="33" spans="1:5" x14ac:dyDescent="0.2">
      <c r="A33" s="59"/>
      <c r="B33" s="60"/>
      <c r="C33" s="60"/>
      <c r="D33" s="61"/>
    </row>
    <row r="34" spans="1:5" x14ac:dyDescent="0.2">
      <c r="A34" s="59"/>
      <c r="B34" s="60"/>
      <c r="C34" s="60"/>
      <c r="D34" s="61"/>
    </row>
    <row r="35" spans="1:5" x14ac:dyDescent="0.2">
      <c r="A35" s="59"/>
      <c r="B35" s="60"/>
      <c r="C35" s="60"/>
      <c r="D35" s="61"/>
    </row>
    <row r="36" spans="1:5" x14ac:dyDescent="0.2">
      <c r="A36" s="59"/>
      <c r="B36" s="60"/>
      <c r="C36" s="60"/>
      <c r="D36" s="61"/>
    </row>
    <row r="37" spans="1:5" x14ac:dyDescent="0.2">
      <c r="A37" s="59"/>
      <c r="B37" s="60"/>
      <c r="C37" s="60"/>
      <c r="D37" s="61"/>
    </row>
    <row r="38" spans="1:5" x14ac:dyDescent="0.2">
      <c r="A38" s="60"/>
      <c r="B38" s="60"/>
      <c r="C38" s="60"/>
      <c r="D38" s="60"/>
    </row>
    <row r="39" spans="1:5" x14ac:dyDescent="0.2">
      <c r="A39" s="59"/>
      <c r="B39" s="60"/>
      <c r="C39" s="60"/>
      <c r="D39" s="61"/>
    </row>
    <row r="40" spans="1:5" x14ac:dyDescent="0.2">
      <c r="A40" s="60" t="s">
        <v>4</v>
      </c>
      <c r="B40" s="60"/>
      <c r="C40" s="60"/>
      <c r="D40" s="61">
        <f>SUBTOTAL(109,Expense412[Amount])</f>
        <v>0</v>
      </c>
    </row>
    <row r="41" spans="1:5" x14ac:dyDescent="0.2">
      <c r="A41" s="60" t="s">
        <v>24</v>
      </c>
      <c r="B41" s="60"/>
      <c r="C41" s="60"/>
      <c r="D41" s="60"/>
    </row>
    <row r="42" spans="1:5" ht="15" x14ac:dyDescent="0.25">
      <c r="A42" s="108" t="s">
        <v>44</v>
      </c>
      <c r="B42" s="109"/>
      <c r="C42" s="109"/>
      <c r="D42" s="110"/>
    </row>
    <row r="43" spans="1:5" x14ac:dyDescent="0.2">
      <c r="A43" s="92" t="s">
        <v>0</v>
      </c>
      <c r="B43" s="92" t="s">
        <v>3</v>
      </c>
      <c r="C43" s="92" t="s">
        <v>1</v>
      </c>
      <c r="D43" s="92" t="s">
        <v>21</v>
      </c>
      <c r="E43" s="101" t="s">
        <v>71</v>
      </c>
    </row>
    <row r="44" spans="1:5" x14ac:dyDescent="0.2">
      <c r="A44" s="66">
        <v>42705</v>
      </c>
      <c r="B44" s="67"/>
      <c r="C44" s="67" t="s">
        <v>58</v>
      </c>
      <c r="D44" s="68">
        <v>532</v>
      </c>
      <c r="E44" s="73"/>
    </row>
    <row r="45" spans="1:5" x14ac:dyDescent="0.2">
      <c r="A45" s="66">
        <v>42705</v>
      </c>
      <c r="B45" s="67"/>
      <c r="C45" s="67" t="s">
        <v>67</v>
      </c>
      <c r="D45" s="68">
        <v>3020</v>
      </c>
      <c r="E45" s="73"/>
    </row>
    <row r="46" spans="1:5" x14ac:dyDescent="0.2">
      <c r="A46" s="66">
        <v>42705</v>
      </c>
      <c r="B46" s="67"/>
      <c r="C46" s="67" t="s">
        <v>53</v>
      </c>
      <c r="D46" s="68">
        <v>4272</v>
      </c>
      <c r="E46" s="73"/>
    </row>
    <row r="47" spans="1:5" x14ac:dyDescent="0.2">
      <c r="A47" s="66">
        <v>42705</v>
      </c>
      <c r="B47" s="67"/>
      <c r="C47" s="67" t="s">
        <v>68</v>
      </c>
      <c r="D47" s="68">
        <v>4298.3999999999996</v>
      </c>
      <c r="E47" s="73"/>
    </row>
    <row r="48" spans="1:5" x14ac:dyDescent="0.2">
      <c r="A48" s="66">
        <v>42705</v>
      </c>
      <c r="B48" s="67"/>
      <c r="C48" s="67" t="s">
        <v>53</v>
      </c>
      <c r="D48" s="68">
        <v>100</v>
      </c>
      <c r="E48" s="73"/>
    </row>
    <row r="49" spans="1:5" x14ac:dyDescent="0.2">
      <c r="A49" s="66"/>
      <c r="B49" s="67"/>
      <c r="C49" s="67"/>
      <c r="D49" s="68"/>
      <c r="E49" s="73"/>
    </row>
    <row r="50" spans="1:5" x14ac:dyDescent="0.2">
      <c r="A50" s="66"/>
      <c r="B50" s="67"/>
      <c r="C50" s="67"/>
      <c r="D50" s="68"/>
      <c r="E50" s="73"/>
    </row>
    <row r="51" spans="1:5" x14ac:dyDescent="0.2">
      <c r="A51" s="66"/>
      <c r="B51" s="67"/>
      <c r="C51" s="67"/>
      <c r="D51" s="68"/>
      <c r="E51" s="73"/>
    </row>
    <row r="52" spans="1:5" x14ac:dyDescent="0.2">
      <c r="A52" s="66"/>
      <c r="B52" s="67"/>
      <c r="C52" s="67"/>
      <c r="D52" s="68"/>
      <c r="E52" s="73"/>
    </row>
    <row r="53" spans="1:5" x14ac:dyDescent="0.2">
      <c r="A53" s="67" t="s">
        <v>4</v>
      </c>
      <c r="B53" s="67"/>
      <c r="C53" s="67"/>
      <c r="D53" s="100">
        <f>SUBTOTAL(109,Expense512[Amount])</f>
        <v>12222.4</v>
      </c>
      <c r="E53" s="67"/>
    </row>
    <row r="54" spans="1:5" x14ac:dyDescent="0.2">
      <c r="D54" s="94"/>
    </row>
    <row r="56" spans="1:5" x14ac:dyDescent="0.2">
      <c r="D56" s="94"/>
    </row>
  </sheetData>
  <mergeCells count="6">
    <mergeCell ref="A42:D42"/>
    <mergeCell ref="A1:D1"/>
    <mergeCell ref="A4:D4"/>
    <mergeCell ref="A12:D12"/>
    <mergeCell ref="A23:D23"/>
    <mergeCell ref="A29:D29"/>
  </mergeCells>
  <pageMargins left="0.7" right="0.7" top="0.75" bottom="0.75" header="0.3" footer="0.3"/>
  <pageSetup paperSize="9" scale="94" orientation="portrait" r:id="rId1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E36"/>
  <sheetViews>
    <sheetView view="pageBreakPreview" zoomScale="60" zoomScaleNormal="100" workbookViewId="0">
      <selection activeCell="H90" sqref="H90"/>
    </sheetView>
  </sheetViews>
  <sheetFormatPr defaultRowHeight="14.25" x14ac:dyDescent="0.2"/>
  <cols>
    <col min="1" max="1" width="9" customWidth="1"/>
    <col min="2" max="2" width="8.625" customWidth="1"/>
    <col min="3" max="3" width="37.375" customWidth="1"/>
    <col min="4" max="4" width="17.375" customWidth="1"/>
    <col min="5" max="5" width="14" style="41" customWidth="1"/>
  </cols>
  <sheetData>
    <row r="1" spans="1:5" s="34" customFormat="1" ht="34.5" customHeight="1" x14ac:dyDescent="0.2">
      <c r="A1" s="111" t="s">
        <v>30</v>
      </c>
      <c r="B1" s="111"/>
      <c r="C1" s="111"/>
      <c r="D1" s="111"/>
      <c r="E1" s="40"/>
    </row>
    <row r="2" spans="1:5" ht="14.25" customHeight="1" x14ac:dyDescent="0.35">
      <c r="A2" s="15"/>
      <c r="B2" s="15"/>
      <c r="C2" s="15"/>
      <c r="D2" s="15"/>
    </row>
    <row r="3" spans="1:5" ht="23.25" x14ac:dyDescent="0.35">
      <c r="A3" s="15"/>
      <c r="B3" s="15"/>
      <c r="C3" s="6" t="s">
        <v>5</v>
      </c>
      <c r="D3" s="51">
        <f>SUM(D9,D16,D23,D29,D35)</f>
        <v>0</v>
      </c>
    </row>
    <row r="4" spans="1:5" ht="15" x14ac:dyDescent="0.25">
      <c r="A4" s="112" t="s">
        <v>25</v>
      </c>
      <c r="B4" s="113"/>
      <c r="C4" s="113"/>
      <c r="D4" s="114"/>
    </row>
    <row r="5" spans="1:5" x14ac:dyDescent="0.2">
      <c r="A5" s="8" t="s">
        <v>0</v>
      </c>
      <c r="B5" s="8" t="s">
        <v>3</v>
      </c>
      <c r="C5" s="8" t="s">
        <v>1</v>
      </c>
      <c r="D5" s="8" t="s">
        <v>21</v>
      </c>
      <c r="E5" s="42" t="s">
        <v>55</v>
      </c>
    </row>
    <row r="6" spans="1:5" s="79" customFormat="1" x14ac:dyDescent="0.2">
      <c r="A6" s="62"/>
      <c r="B6" s="63"/>
      <c r="C6" s="63"/>
      <c r="D6" s="32"/>
      <c r="E6" s="78"/>
    </row>
    <row r="7" spans="1:5" x14ac:dyDescent="0.2">
      <c r="A7" s="9"/>
      <c r="B7" s="5"/>
      <c r="C7" s="5"/>
      <c r="D7" s="32"/>
    </row>
    <row r="8" spans="1:5" x14ac:dyDescent="0.2">
      <c r="A8" s="9"/>
      <c r="B8" s="5"/>
      <c r="C8" s="5"/>
      <c r="D8" s="32"/>
    </row>
    <row r="9" spans="1:5" x14ac:dyDescent="0.2">
      <c r="A9" s="5" t="s">
        <v>4</v>
      </c>
      <c r="B9" s="5"/>
      <c r="C9" s="5"/>
      <c r="D9" s="32">
        <f>SUBTOTAL(109,Expense11[Amount])</f>
        <v>0</v>
      </c>
    </row>
    <row r="10" spans="1:5" x14ac:dyDescent="0.2">
      <c r="A10" s="16" t="s">
        <v>23</v>
      </c>
      <c r="B10" s="5"/>
      <c r="C10" s="5"/>
      <c r="D10" s="5"/>
    </row>
    <row r="11" spans="1:5" ht="15" x14ac:dyDescent="0.25">
      <c r="A11" s="115" t="s">
        <v>26</v>
      </c>
      <c r="B11" s="116"/>
      <c r="C11" s="116"/>
      <c r="D11" s="117"/>
    </row>
    <row r="12" spans="1:5" x14ac:dyDescent="0.2">
      <c r="A12" s="10" t="s">
        <v>0</v>
      </c>
      <c r="B12" s="10" t="s">
        <v>3</v>
      </c>
      <c r="C12" s="10" t="s">
        <v>2</v>
      </c>
      <c r="D12" s="10" t="s">
        <v>21</v>
      </c>
    </row>
    <row r="13" spans="1:5" x14ac:dyDescent="0.2">
      <c r="A13" s="11"/>
      <c r="B13" s="12"/>
      <c r="C13" s="12"/>
      <c r="D13" s="33"/>
    </row>
    <row r="14" spans="1:5" x14ac:dyDescent="0.2">
      <c r="A14" s="11"/>
      <c r="B14" s="12"/>
      <c r="C14" s="12"/>
      <c r="D14" s="33"/>
    </row>
    <row r="15" spans="1:5" x14ac:dyDescent="0.2">
      <c r="A15" s="11"/>
      <c r="B15" s="12"/>
      <c r="C15" s="12"/>
      <c r="D15" s="33"/>
    </row>
    <row r="16" spans="1:5" x14ac:dyDescent="0.2">
      <c r="A16" s="12" t="s">
        <v>4</v>
      </c>
      <c r="B16" s="12"/>
      <c r="C16" s="12"/>
      <c r="D16" s="33">
        <f>SUBTOTAL(109,Expense21[Amount])</f>
        <v>0</v>
      </c>
    </row>
    <row r="17" spans="1:5" x14ac:dyDescent="0.2">
      <c r="A17" s="16" t="s">
        <v>23</v>
      </c>
      <c r="B17" s="5"/>
      <c r="C17" s="5"/>
      <c r="D17" s="5"/>
    </row>
    <row r="18" spans="1:5" ht="15" x14ac:dyDescent="0.25">
      <c r="A18" s="118" t="s">
        <v>27</v>
      </c>
      <c r="B18" s="119"/>
      <c r="C18" s="119"/>
      <c r="D18" s="120"/>
    </row>
    <row r="19" spans="1:5" x14ac:dyDescent="0.2">
      <c r="A19" s="8" t="s">
        <v>0</v>
      </c>
      <c r="B19" s="8" t="s">
        <v>3</v>
      </c>
      <c r="C19" s="8" t="s">
        <v>1</v>
      </c>
      <c r="D19" s="8" t="s">
        <v>21</v>
      </c>
    </row>
    <row r="20" spans="1:5" x14ac:dyDescent="0.2">
      <c r="A20" s="9"/>
      <c r="B20" s="5"/>
      <c r="C20" s="5"/>
      <c r="D20" s="32"/>
      <c r="E20" s="43"/>
    </row>
    <row r="21" spans="1:5" x14ac:dyDescent="0.2">
      <c r="A21" s="9"/>
      <c r="B21" s="5"/>
      <c r="C21" s="5"/>
      <c r="D21" s="32"/>
    </row>
    <row r="22" spans="1:5" x14ac:dyDescent="0.2">
      <c r="A22" s="9"/>
      <c r="B22" s="5"/>
      <c r="C22" s="5"/>
      <c r="D22" s="32"/>
    </row>
    <row r="23" spans="1:5" x14ac:dyDescent="0.2">
      <c r="A23" s="5" t="s">
        <v>4</v>
      </c>
      <c r="B23" s="5"/>
      <c r="C23" s="5"/>
      <c r="D23" s="32">
        <f>SUBTOTAL(109,Expense31[Amount])</f>
        <v>0</v>
      </c>
    </row>
    <row r="24" spans="1:5" x14ac:dyDescent="0.2">
      <c r="A24" s="16" t="s">
        <v>23</v>
      </c>
      <c r="B24" s="5"/>
      <c r="C24" s="5"/>
      <c r="D24" s="5"/>
    </row>
    <row r="25" spans="1:5" ht="15" x14ac:dyDescent="0.25">
      <c r="A25" s="121" t="s">
        <v>28</v>
      </c>
      <c r="B25" s="122"/>
      <c r="C25" s="122"/>
      <c r="D25" s="123"/>
    </row>
    <row r="26" spans="1:5" x14ac:dyDescent="0.2">
      <c r="A26" s="8" t="s">
        <v>0</v>
      </c>
      <c r="B26" s="8" t="s">
        <v>3</v>
      </c>
      <c r="C26" s="8" t="s">
        <v>1</v>
      </c>
      <c r="D26" s="8" t="s">
        <v>21</v>
      </c>
    </row>
    <row r="27" spans="1:5" x14ac:dyDescent="0.2">
      <c r="A27" s="9"/>
      <c r="B27" s="5"/>
      <c r="C27" s="5"/>
      <c r="D27" s="32"/>
    </row>
    <row r="28" spans="1:5" x14ac:dyDescent="0.2">
      <c r="A28" s="9"/>
      <c r="B28" s="5"/>
      <c r="C28" s="5"/>
      <c r="D28" s="32"/>
    </row>
    <row r="29" spans="1:5" x14ac:dyDescent="0.2">
      <c r="A29" s="5" t="s">
        <v>4</v>
      </c>
      <c r="B29" s="5"/>
      <c r="C29" s="5"/>
      <c r="D29" s="32">
        <f>SUBTOTAL(109,Expense41[Amount])</f>
        <v>0</v>
      </c>
    </row>
    <row r="30" spans="1:5" x14ac:dyDescent="0.2">
      <c r="A30" s="16" t="s">
        <v>24</v>
      </c>
      <c r="B30" s="5"/>
      <c r="C30" s="5"/>
      <c r="D30" s="5"/>
    </row>
    <row r="31" spans="1:5" ht="15" x14ac:dyDescent="0.25">
      <c r="A31" s="108" t="s">
        <v>29</v>
      </c>
      <c r="B31" s="109"/>
      <c r="C31" s="109"/>
      <c r="D31" s="110"/>
    </row>
    <row r="32" spans="1:5" x14ac:dyDescent="0.2">
      <c r="A32" s="10" t="s">
        <v>0</v>
      </c>
      <c r="B32" s="10" t="s">
        <v>3</v>
      </c>
      <c r="C32" s="10" t="s">
        <v>1</v>
      </c>
      <c r="D32" s="10" t="s">
        <v>21</v>
      </c>
    </row>
    <row r="33" spans="1:4" x14ac:dyDescent="0.2">
      <c r="A33" s="11"/>
      <c r="B33" s="12"/>
      <c r="C33" s="12"/>
      <c r="D33" s="33"/>
    </row>
    <row r="34" spans="1:4" x14ac:dyDescent="0.2">
      <c r="A34" s="11"/>
      <c r="B34" s="12"/>
      <c r="C34" s="12"/>
      <c r="D34" s="33"/>
    </row>
    <row r="35" spans="1:4" x14ac:dyDescent="0.2">
      <c r="A35" s="12" t="s">
        <v>4</v>
      </c>
      <c r="B35" s="12"/>
      <c r="C35" s="12"/>
      <c r="D35" s="33">
        <f>SUBTOTAL(109,Expense51[Amount])</f>
        <v>0</v>
      </c>
    </row>
    <row r="36" spans="1:4" x14ac:dyDescent="0.2">
      <c r="D36" s="2"/>
    </row>
  </sheetData>
  <mergeCells count="6">
    <mergeCell ref="A31:D31"/>
    <mergeCell ref="A1:D1"/>
    <mergeCell ref="A4:D4"/>
    <mergeCell ref="A11:D11"/>
    <mergeCell ref="A18:D18"/>
    <mergeCell ref="A25:D25"/>
  </mergeCells>
  <pageMargins left="0.7" right="0.7" top="0.75" bottom="0.75" header="0.3" footer="0.3"/>
  <pageSetup paperSize="9" scale="93" orientation="portrait"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E39"/>
  <sheetViews>
    <sheetView view="pageBreakPreview" topLeftCell="A16" zoomScaleNormal="100" zoomScaleSheetLayoutView="100" workbookViewId="0">
      <selection activeCell="H90" sqref="H90"/>
    </sheetView>
  </sheetViews>
  <sheetFormatPr defaultRowHeight="14.25" x14ac:dyDescent="0.2"/>
  <cols>
    <col min="1" max="1" width="9" customWidth="1"/>
    <col min="2" max="2" width="8.625" customWidth="1"/>
    <col min="3" max="3" width="37.375" customWidth="1"/>
    <col min="4" max="4" width="21.25" customWidth="1"/>
    <col min="5" max="5" width="14" style="41" customWidth="1"/>
  </cols>
  <sheetData>
    <row r="1" spans="1:5" s="34" customFormat="1" ht="34.5" customHeight="1" x14ac:dyDescent="0.2">
      <c r="A1" s="111" t="s">
        <v>22</v>
      </c>
      <c r="B1" s="111"/>
      <c r="C1" s="111"/>
      <c r="D1" s="111"/>
      <c r="E1" s="40"/>
    </row>
    <row r="2" spans="1:5" ht="14.25" customHeight="1" x14ac:dyDescent="0.35">
      <c r="A2" s="15"/>
      <c r="B2" s="15"/>
      <c r="C2" s="15"/>
      <c r="D2" s="15"/>
    </row>
    <row r="3" spans="1:5" ht="23.25" customHeight="1" x14ac:dyDescent="0.35">
      <c r="A3" s="15"/>
      <c r="B3" s="15"/>
      <c r="C3" s="6" t="s">
        <v>5</v>
      </c>
      <c r="D3" s="52">
        <f>SUM(D10,D17,D24,D30,D36)</f>
        <v>0</v>
      </c>
    </row>
    <row r="4" spans="1:5" s="1" customFormat="1" ht="15" customHeight="1" x14ac:dyDescent="0.25">
      <c r="A4" s="112" t="s">
        <v>25</v>
      </c>
      <c r="B4" s="113"/>
      <c r="C4" s="113"/>
      <c r="D4" s="114"/>
      <c r="E4" s="41"/>
    </row>
    <row r="5" spans="1:5" s="3" customFormat="1" ht="14.25" customHeight="1" x14ac:dyDescent="0.2">
      <c r="A5" s="8" t="s">
        <v>0</v>
      </c>
      <c r="B5" s="8" t="s">
        <v>3</v>
      </c>
      <c r="C5" s="8" t="s">
        <v>1</v>
      </c>
      <c r="D5" s="8" t="s">
        <v>21</v>
      </c>
      <c r="E5" s="42" t="s">
        <v>55</v>
      </c>
    </row>
    <row r="6" spans="1:5" s="79" customFormat="1" ht="14.25" customHeight="1" x14ac:dyDescent="0.2">
      <c r="A6" s="62"/>
      <c r="B6" s="63"/>
      <c r="C6" s="63"/>
      <c r="D6" s="32"/>
      <c r="E6" s="78"/>
    </row>
    <row r="7" spans="1:5" ht="14.25" customHeight="1" x14ac:dyDescent="0.2">
      <c r="A7" s="9"/>
      <c r="B7" s="5"/>
      <c r="C7" s="5"/>
      <c r="D7" s="32"/>
    </row>
    <row r="8" spans="1:5" ht="14.25" customHeight="1" x14ac:dyDescent="0.2">
      <c r="A8" s="9"/>
      <c r="B8" s="5"/>
      <c r="C8" s="5"/>
      <c r="D8" s="32"/>
    </row>
    <row r="9" spans="1:5" ht="14.25" customHeight="1" x14ac:dyDescent="0.2">
      <c r="A9" s="9"/>
      <c r="B9" s="5"/>
      <c r="C9" s="5"/>
      <c r="D9" s="32"/>
    </row>
    <row r="10" spans="1:5" x14ac:dyDescent="0.2">
      <c r="A10" s="5" t="s">
        <v>4</v>
      </c>
      <c r="B10" s="5"/>
      <c r="C10" s="5"/>
      <c r="D10" s="32">
        <f>SUBTOTAL(109,Expense12[Amount])</f>
        <v>0</v>
      </c>
    </row>
    <row r="11" spans="1:5" ht="14.25" customHeight="1" x14ac:dyDescent="0.2">
      <c r="A11" s="16" t="s">
        <v>23</v>
      </c>
      <c r="B11" s="5"/>
      <c r="C11" s="5"/>
      <c r="D11" s="5"/>
    </row>
    <row r="12" spans="1:5" s="3" customFormat="1" ht="15" customHeight="1" x14ac:dyDescent="0.25">
      <c r="A12" s="115" t="s">
        <v>26</v>
      </c>
      <c r="B12" s="116"/>
      <c r="C12" s="116"/>
      <c r="D12" s="117"/>
      <c r="E12" s="41"/>
    </row>
    <row r="13" spans="1:5" x14ac:dyDescent="0.2">
      <c r="A13" s="10" t="s">
        <v>0</v>
      </c>
      <c r="B13" s="10" t="s">
        <v>3</v>
      </c>
      <c r="C13" s="10" t="s">
        <v>2</v>
      </c>
      <c r="D13" s="10" t="s">
        <v>21</v>
      </c>
    </row>
    <row r="14" spans="1:5" x14ac:dyDescent="0.2">
      <c r="A14" s="11"/>
      <c r="B14" s="12"/>
      <c r="C14" s="12"/>
      <c r="D14" s="33"/>
    </row>
    <row r="15" spans="1:5" x14ac:dyDescent="0.2">
      <c r="A15" s="11"/>
      <c r="B15" s="12"/>
      <c r="C15" s="12"/>
      <c r="D15" s="33"/>
    </row>
    <row r="16" spans="1:5" x14ac:dyDescent="0.2">
      <c r="A16" s="11"/>
      <c r="B16" s="12"/>
      <c r="C16" s="12"/>
      <c r="D16" s="33"/>
    </row>
    <row r="17" spans="1:5" s="1" customFormat="1" ht="14.25" customHeight="1" x14ac:dyDescent="0.2">
      <c r="A17" s="12" t="s">
        <v>4</v>
      </c>
      <c r="B17" s="12"/>
      <c r="C17" s="12"/>
      <c r="D17" s="33">
        <f>SUBTOTAL(109,Expense22[Amount])</f>
        <v>0</v>
      </c>
      <c r="E17" s="41"/>
    </row>
    <row r="18" spans="1:5" s="1" customFormat="1" ht="14.25" customHeight="1" x14ac:dyDescent="0.2">
      <c r="A18" s="16" t="s">
        <v>23</v>
      </c>
      <c r="B18" s="5"/>
      <c r="C18" s="5"/>
      <c r="D18" s="5"/>
      <c r="E18" s="41"/>
    </row>
    <row r="19" spans="1:5" ht="15" customHeight="1" x14ac:dyDescent="0.25">
      <c r="A19" s="118" t="s">
        <v>27</v>
      </c>
      <c r="B19" s="119"/>
      <c r="C19" s="119"/>
      <c r="D19" s="120"/>
    </row>
    <row r="20" spans="1:5" x14ac:dyDescent="0.2">
      <c r="A20" s="8" t="s">
        <v>0</v>
      </c>
      <c r="B20" s="8" t="s">
        <v>3</v>
      </c>
      <c r="C20" s="8" t="s">
        <v>1</v>
      </c>
      <c r="D20" s="8" t="s">
        <v>21</v>
      </c>
    </row>
    <row r="21" spans="1:5" x14ac:dyDescent="0.2">
      <c r="A21" s="9"/>
      <c r="B21" s="5"/>
      <c r="C21" s="5"/>
      <c r="D21" s="32"/>
      <c r="E21" s="43"/>
    </row>
    <row r="22" spans="1:5" x14ac:dyDescent="0.2">
      <c r="A22" s="9"/>
      <c r="B22" s="5"/>
      <c r="C22" s="5"/>
      <c r="D22" s="32"/>
    </row>
    <row r="23" spans="1:5" x14ac:dyDescent="0.2">
      <c r="A23" s="9"/>
      <c r="B23" s="5"/>
      <c r="C23" s="5"/>
      <c r="D23" s="32"/>
    </row>
    <row r="24" spans="1:5" s="1" customFormat="1" ht="15" x14ac:dyDescent="0.2">
      <c r="A24" s="5" t="s">
        <v>4</v>
      </c>
      <c r="B24" s="5"/>
      <c r="C24" s="5"/>
      <c r="D24" s="32">
        <f>SUBTOTAL(109,Expense32[Amount])</f>
        <v>0</v>
      </c>
      <c r="E24" s="41"/>
    </row>
    <row r="25" spans="1:5" s="1" customFormat="1" ht="14.25" customHeight="1" x14ac:dyDescent="0.2">
      <c r="A25" s="16" t="s">
        <v>23</v>
      </c>
      <c r="B25" s="5"/>
      <c r="C25" s="5"/>
      <c r="D25" s="5"/>
      <c r="E25" s="41"/>
    </row>
    <row r="26" spans="1:5" ht="15" customHeight="1" x14ac:dyDescent="0.25">
      <c r="A26" s="121" t="s">
        <v>28</v>
      </c>
      <c r="B26" s="122"/>
      <c r="C26" s="122"/>
      <c r="D26" s="123"/>
    </row>
    <row r="27" spans="1:5" x14ac:dyDescent="0.2">
      <c r="A27" s="8" t="s">
        <v>0</v>
      </c>
      <c r="B27" s="8" t="s">
        <v>3</v>
      </c>
      <c r="C27" s="8" t="s">
        <v>1</v>
      </c>
      <c r="D27" s="8" t="s">
        <v>21</v>
      </c>
    </row>
    <row r="28" spans="1:5" x14ac:dyDescent="0.2">
      <c r="A28" s="9"/>
      <c r="B28" s="5"/>
      <c r="C28" s="5"/>
      <c r="D28" s="32"/>
    </row>
    <row r="29" spans="1:5" x14ac:dyDescent="0.2">
      <c r="A29" s="9"/>
      <c r="B29" s="5"/>
      <c r="C29" s="5"/>
      <c r="D29" s="32"/>
    </row>
    <row r="30" spans="1:5" s="3" customFormat="1" x14ac:dyDescent="0.2">
      <c r="A30" s="5" t="s">
        <v>4</v>
      </c>
      <c r="B30" s="5"/>
      <c r="C30" s="5"/>
      <c r="D30" s="32">
        <f>SUBTOTAL(109,Expense42[Amount])</f>
        <v>0</v>
      </c>
      <c r="E30" s="41"/>
    </row>
    <row r="31" spans="1:5" s="3" customFormat="1" ht="14.25" customHeight="1" x14ac:dyDescent="0.2">
      <c r="A31" s="16" t="s">
        <v>24</v>
      </c>
      <c r="B31" s="5"/>
      <c r="C31" s="5"/>
      <c r="D31" s="5"/>
      <c r="E31" s="41"/>
    </row>
    <row r="32" spans="1:5" ht="15" customHeight="1" x14ac:dyDescent="0.25">
      <c r="A32" s="108" t="s">
        <v>29</v>
      </c>
      <c r="B32" s="109"/>
      <c r="C32" s="109"/>
      <c r="D32" s="110"/>
    </row>
    <row r="33" spans="1:4" x14ac:dyDescent="0.2">
      <c r="A33" s="10" t="s">
        <v>0</v>
      </c>
      <c r="B33" s="10" t="s">
        <v>3</v>
      </c>
      <c r="C33" s="10" t="s">
        <v>1</v>
      </c>
      <c r="D33" s="10" t="s">
        <v>21</v>
      </c>
    </row>
    <row r="34" spans="1:4" x14ac:dyDescent="0.2">
      <c r="A34" s="11"/>
      <c r="B34" s="12"/>
      <c r="C34" s="12"/>
      <c r="D34" s="33"/>
    </row>
    <row r="35" spans="1:4" x14ac:dyDescent="0.2">
      <c r="A35" s="11"/>
      <c r="B35" s="12"/>
      <c r="C35" s="12"/>
      <c r="D35" s="33"/>
    </row>
    <row r="36" spans="1:4" x14ac:dyDescent="0.2">
      <c r="A36" s="12" t="s">
        <v>4</v>
      </c>
      <c r="B36" s="12"/>
      <c r="C36" s="12"/>
      <c r="D36" s="33">
        <f>SUBTOTAL(109,Expense52[Amount])</f>
        <v>0</v>
      </c>
    </row>
    <row r="37" spans="1:4" x14ac:dyDescent="0.2">
      <c r="D37" s="2"/>
    </row>
    <row r="39" spans="1:4" x14ac:dyDescent="0.2">
      <c r="D39" s="2"/>
    </row>
  </sheetData>
  <mergeCells count="6">
    <mergeCell ref="A32:D32"/>
    <mergeCell ref="A1:D1"/>
    <mergeCell ref="A4:D4"/>
    <mergeCell ref="A12:D12"/>
    <mergeCell ref="A19:D19"/>
    <mergeCell ref="A26:D26"/>
  </mergeCells>
  <pageMargins left="0.7" right="0.7" top="1.3149999999999999" bottom="0.75" header="0.3" footer="0.3"/>
  <pageSetup paperSize="9" scale="87" orientation="portrait" r:id="rId1"/>
  <tableParts count="5"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E37"/>
  <sheetViews>
    <sheetView view="pageBreakPreview" topLeftCell="A16" zoomScale="115" zoomScaleNormal="100" zoomScaleSheetLayoutView="115" workbookViewId="0">
      <selection activeCell="A6" sqref="A6:XFD6"/>
    </sheetView>
  </sheetViews>
  <sheetFormatPr defaultRowHeight="14.25" x14ac:dyDescent="0.2"/>
  <cols>
    <col min="1" max="1" width="9" style="70" customWidth="1"/>
    <col min="2" max="2" width="8.625" style="70" customWidth="1"/>
    <col min="3" max="3" width="37.375" style="70" customWidth="1"/>
    <col min="4" max="4" width="14" style="70" customWidth="1"/>
    <col min="5" max="5" width="14" style="69" customWidth="1"/>
    <col min="6" max="16384" width="9" style="70"/>
  </cols>
  <sheetData>
    <row r="1" spans="1:5" s="86" customFormat="1" ht="34.5" customHeight="1" x14ac:dyDescent="0.2">
      <c r="A1" s="111" t="s">
        <v>31</v>
      </c>
      <c r="B1" s="111"/>
      <c r="C1" s="111"/>
      <c r="D1" s="111"/>
      <c r="E1" s="85"/>
    </row>
    <row r="2" spans="1:5" ht="14.25" customHeight="1" x14ac:dyDescent="0.35">
      <c r="A2" s="15"/>
      <c r="B2" s="15"/>
      <c r="C2" s="15"/>
      <c r="D2" s="15"/>
    </row>
    <row r="3" spans="1:5" ht="23.25" x14ac:dyDescent="0.35">
      <c r="A3" s="15"/>
      <c r="B3" s="15"/>
      <c r="C3" s="87" t="s">
        <v>5</v>
      </c>
      <c r="D3" s="88">
        <f>SUM(D8,D15,D22,D28,D34)</f>
        <v>0</v>
      </c>
    </row>
    <row r="4" spans="1:5" ht="15" x14ac:dyDescent="0.25">
      <c r="A4" s="112" t="s">
        <v>25</v>
      </c>
      <c r="B4" s="113"/>
      <c r="C4" s="113"/>
      <c r="D4" s="114"/>
    </row>
    <row r="5" spans="1:5" x14ac:dyDescent="0.2">
      <c r="A5" s="89" t="s">
        <v>0</v>
      </c>
      <c r="B5" s="89" t="s">
        <v>3</v>
      </c>
      <c r="C5" s="89" t="s">
        <v>1</v>
      </c>
      <c r="D5" s="89" t="s">
        <v>21</v>
      </c>
      <c r="E5" s="90" t="s">
        <v>55</v>
      </c>
    </row>
    <row r="6" spans="1:5" x14ac:dyDescent="0.2">
      <c r="A6" s="59"/>
      <c r="B6" s="60"/>
      <c r="C6" s="60"/>
      <c r="D6" s="61"/>
    </row>
    <row r="7" spans="1:5" x14ac:dyDescent="0.2">
      <c r="A7" s="59"/>
      <c r="B7" s="60"/>
      <c r="C7" s="60"/>
      <c r="D7" s="61"/>
    </row>
    <row r="8" spans="1:5" x14ac:dyDescent="0.2">
      <c r="A8" s="60" t="s">
        <v>4</v>
      </c>
      <c r="B8" s="60"/>
      <c r="C8" s="60"/>
      <c r="D8" s="91">
        <f>SUBTOTAL(109,Expense13[Amount])</f>
        <v>0</v>
      </c>
    </row>
    <row r="9" spans="1:5" x14ac:dyDescent="0.2">
      <c r="A9" s="60" t="s">
        <v>23</v>
      </c>
      <c r="B9" s="60"/>
      <c r="C9" s="60"/>
      <c r="D9" s="60"/>
    </row>
    <row r="10" spans="1:5" ht="15" x14ac:dyDescent="0.25">
      <c r="A10" s="115" t="s">
        <v>26</v>
      </c>
      <c r="B10" s="116"/>
      <c r="C10" s="116"/>
      <c r="D10" s="117"/>
    </row>
    <row r="11" spans="1:5" x14ac:dyDescent="0.2">
      <c r="A11" s="92" t="s">
        <v>0</v>
      </c>
      <c r="B11" s="92" t="s">
        <v>3</v>
      </c>
      <c r="C11" s="92" t="s">
        <v>2</v>
      </c>
      <c r="D11" s="92" t="s">
        <v>21</v>
      </c>
    </row>
    <row r="12" spans="1:5" x14ac:dyDescent="0.2">
      <c r="A12" s="66"/>
      <c r="B12" s="67"/>
      <c r="C12" s="67"/>
      <c r="D12" s="68"/>
    </row>
    <row r="13" spans="1:5" x14ac:dyDescent="0.2">
      <c r="A13" s="66"/>
      <c r="B13" s="67"/>
      <c r="C13" s="67"/>
      <c r="D13" s="68"/>
    </row>
    <row r="14" spans="1:5" x14ac:dyDescent="0.2">
      <c r="A14" s="66"/>
      <c r="B14" s="67"/>
      <c r="C14" s="67"/>
      <c r="D14" s="68"/>
    </row>
    <row r="15" spans="1:5" x14ac:dyDescent="0.2">
      <c r="A15" s="67" t="s">
        <v>4</v>
      </c>
      <c r="B15" s="67"/>
      <c r="C15" s="67"/>
      <c r="D15" s="68">
        <f>SUBTOTAL(109,Expense23[Amount])</f>
        <v>0</v>
      </c>
    </row>
    <row r="16" spans="1:5" x14ac:dyDescent="0.2">
      <c r="A16" s="60" t="s">
        <v>23</v>
      </c>
      <c r="B16" s="60"/>
      <c r="C16" s="60"/>
      <c r="D16" s="60"/>
    </row>
    <row r="17" spans="1:5" ht="15" x14ac:dyDescent="0.25">
      <c r="A17" s="118" t="s">
        <v>27</v>
      </c>
      <c r="B17" s="119"/>
      <c r="C17" s="119"/>
      <c r="D17" s="120"/>
    </row>
    <row r="18" spans="1:5" x14ac:dyDescent="0.2">
      <c r="A18" s="89" t="s">
        <v>0</v>
      </c>
      <c r="B18" s="89" t="s">
        <v>3</v>
      </c>
      <c r="C18" s="89" t="s">
        <v>1</v>
      </c>
      <c r="D18" s="89" t="s">
        <v>21</v>
      </c>
    </row>
    <row r="19" spans="1:5" x14ac:dyDescent="0.2">
      <c r="A19" s="59"/>
      <c r="B19" s="60"/>
      <c r="C19" s="60"/>
      <c r="D19" s="61"/>
      <c r="E19" s="93"/>
    </row>
    <row r="20" spans="1:5" x14ac:dyDescent="0.2">
      <c r="A20" s="59"/>
      <c r="B20" s="60"/>
      <c r="C20" s="60"/>
      <c r="D20" s="61"/>
    </row>
    <row r="21" spans="1:5" x14ac:dyDescent="0.2">
      <c r="A21" s="59"/>
      <c r="B21" s="60"/>
      <c r="C21" s="60"/>
      <c r="D21" s="61"/>
    </row>
    <row r="22" spans="1:5" x14ac:dyDescent="0.2">
      <c r="A22" s="60" t="s">
        <v>4</v>
      </c>
      <c r="B22" s="60"/>
      <c r="C22" s="60"/>
      <c r="D22" s="61">
        <f>SUBTOTAL(109,Expense33[Amount])</f>
        <v>0</v>
      </c>
    </row>
    <row r="23" spans="1:5" x14ac:dyDescent="0.2">
      <c r="A23" s="60" t="s">
        <v>23</v>
      </c>
      <c r="B23" s="60"/>
      <c r="C23" s="60"/>
      <c r="D23" s="60"/>
    </row>
    <row r="24" spans="1:5" ht="15" x14ac:dyDescent="0.25">
      <c r="A24" s="121" t="s">
        <v>28</v>
      </c>
      <c r="B24" s="122"/>
      <c r="C24" s="122"/>
      <c r="D24" s="123"/>
    </row>
    <row r="25" spans="1:5" x14ac:dyDescent="0.2">
      <c r="A25" s="89" t="s">
        <v>0</v>
      </c>
      <c r="B25" s="89" t="s">
        <v>3</v>
      </c>
      <c r="C25" s="89" t="s">
        <v>1</v>
      </c>
      <c r="D25" s="89" t="s">
        <v>21</v>
      </c>
    </row>
    <row r="26" spans="1:5" x14ac:dyDescent="0.2">
      <c r="A26" s="59"/>
      <c r="B26" s="60"/>
      <c r="C26" s="60"/>
      <c r="D26" s="61"/>
    </row>
    <row r="27" spans="1:5" x14ac:dyDescent="0.2">
      <c r="A27" s="59"/>
      <c r="B27" s="60"/>
      <c r="C27" s="60"/>
      <c r="D27" s="61"/>
    </row>
    <row r="28" spans="1:5" x14ac:dyDescent="0.2">
      <c r="A28" s="60" t="s">
        <v>4</v>
      </c>
      <c r="B28" s="60"/>
      <c r="C28" s="60"/>
      <c r="D28" s="61">
        <f>SUBTOTAL(109,Expense43[Amount])</f>
        <v>0</v>
      </c>
    </row>
    <row r="29" spans="1:5" x14ac:dyDescent="0.2">
      <c r="A29" s="60" t="s">
        <v>24</v>
      </c>
      <c r="B29" s="60"/>
      <c r="C29" s="60"/>
      <c r="D29" s="60"/>
    </row>
    <row r="30" spans="1:5" ht="15" x14ac:dyDescent="0.25">
      <c r="A30" s="108" t="s">
        <v>29</v>
      </c>
      <c r="B30" s="109"/>
      <c r="C30" s="109"/>
      <c r="D30" s="110"/>
    </row>
    <row r="31" spans="1:5" x14ac:dyDescent="0.2">
      <c r="A31" s="92" t="s">
        <v>0</v>
      </c>
      <c r="B31" s="92" t="s">
        <v>3</v>
      </c>
      <c r="C31" s="92" t="s">
        <v>1</v>
      </c>
      <c r="D31" s="92" t="s">
        <v>21</v>
      </c>
    </row>
    <row r="32" spans="1:5" x14ac:dyDescent="0.2">
      <c r="A32" s="66"/>
      <c r="B32" s="67"/>
      <c r="C32" s="67"/>
      <c r="D32" s="68"/>
    </row>
    <row r="33" spans="1:4" x14ac:dyDescent="0.2">
      <c r="A33" s="66"/>
      <c r="B33" s="67"/>
      <c r="C33" s="67"/>
      <c r="D33" s="68"/>
    </row>
    <row r="34" spans="1:4" x14ac:dyDescent="0.2">
      <c r="A34" s="67" t="s">
        <v>4</v>
      </c>
      <c r="B34" s="67"/>
      <c r="C34" s="67"/>
      <c r="D34" s="68">
        <f>SUBTOTAL(109,Expense53[Amount])</f>
        <v>0</v>
      </c>
    </row>
    <row r="35" spans="1:4" x14ac:dyDescent="0.2">
      <c r="D35" s="94"/>
    </row>
    <row r="37" spans="1:4" x14ac:dyDescent="0.2">
      <c r="D37" s="94"/>
    </row>
  </sheetData>
  <mergeCells count="6">
    <mergeCell ref="A30:D30"/>
    <mergeCell ref="A1:D1"/>
    <mergeCell ref="A4:D4"/>
    <mergeCell ref="A10:D10"/>
    <mergeCell ref="A17:D17"/>
    <mergeCell ref="A24:D24"/>
  </mergeCells>
  <pageMargins left="0.7" right="0.7" top="0.75" bottom="0.75" header="0.3" footer="0.3"/>
  <pageSetup paperSize="9" scale="97" orientation="portrait" r:id="rId1"/>
  <tableParts count="5"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E36"/>
  <sheetViews>
    <sheetView view="pageBreakPreview" zoomScale="85" zoomScaleNormal="130" zoomScaleSheetLayoutView="85" workbookViewId="0">
      <selection activeCell="A12" sqref="A12:XFD12"/>
    </sheetView>
  </sheetViews>
  <sheetFormatPr defaultRowHeight="14.25" x14ac:dyDescent="0.2"/>
  <cols>
    <col min="1" max="1" width="9" customWidth="1"/>
    <col min="2" max="2" width="8.625" customWidth="1"/>
    <col min="3" max="3" width="37.375" customWidth="1"/>
    <col min="4" max="4" width="19.25" customWidth="1"/>
    <col min="5" max="5" width="14" style="41" customWidth="1"/>
  </cols>
  <sheetData>
    <row r="1" spans="1:5" s="34" customFormat="1" ht="34.5" customHeight="1" x14ac:dyDescent="0.2">
      <c r="A1" s="111" t="s">
        <v>32</v>
      </c>
      <c r="B1" s="111"/>
      <c r="C1" s="111"/>
      <c r="D1" s="111"/>
      <c r="E1" s="40"/>
    </row>
    <row r="2" spans="1:5" ht="14.25" customHeight="1" x14ac:dyDescent="0.35">
      <c r="A2" s="15"/>
      <c r="B2" s="15"/>
      <c r="C2" s="15"/>
      <c r="D2" s="15"/>
    </row>
    <row r="3" spans="1:5" ht="23.25" x14ac:dyDescent="0.35">
      <c r="A3" s="15"/>
      <c r="B3" s="15"/>
      <c r="C3" s="6" t="s">
        <v>5</v>
      </c>
      <c r="D3" s="52">
        <f>SUM(D8,D14,D21,D27,D33)</f>
        <v>0</v>
      </c>
    </row>
    <row r="4" spans="1:5" ht="15" x14ac:dyDescent="0.25">
      <c r="A4" s="112" t="s">
        <v>46</v>
      </c>
      <c r="B4" s="113"/>
      <c r="C4" s="113"/>
      <c r="D4" s="114"/>
    </row>
    <row r="5" spans="1:5" x14ac:dyDescent="0.2">
      <c r="A5" s="8" t="s">
        <v>0</v>
      </c>
      <c r="B5" s="8" t="s">
        <v>3</v>
      </c>
      <c r="C5" s="8" t="s">
        <v>1</v>
      </c>
      <c r="D5" s="8" t="s">
        <v>21</v>
      </c>
      <c r="E5" s="42" t="s">
        <v>55</v>
      </c>
    </row>
    <row r="6" spans="1:5" s="79" customFormat="1" x14ac:dyDescent="0.2">
      <c r="A6" s="64"/>
      <c r="B6" s="65"/>
      <c r="C6" s="65"/>
      <c r="D6" s="33"/>
      <c r="E6" s="78"/>
    </row>
    <row r="7" spans="1:5" x14ac:dyDescent="0.2">
      <c r="A7" s="53"/>
      <c r="B7" s="54"/>
      <c r="C7" s="54"/>
      <c r="D7" s="55"/>
    </row>
    <row r="8" spans="1:5" x14ac:dyDescent="0.2">
      <c r="A8" s="5" t="s">
        <v>4</v>
      </c>
      <c r="B8" s="5"/>
      <c r="C8" s="5"/>
      <c r="D8" s="44">
        <f>SUBTOTAL(109,Expense14[Amount])</f>
        <v>0</v>
      </c>
    </row>
    <row r="9" spans="1:5" x14ac:dyDescent="0.2">
      <c r="A9" s="16" t="s">
        <v>23</v>
      </c>
      <c r="B9" s="5"/>
      <c r="C9" s="5"/>
      <c r="D9" s="5"/>
    </row>
    <row r="10" spans="1:5" ht="15" x14ac:dyDescent="0.25">
      <c r="A10" s="115" t="s">
        <v>47</v>
      </c>
      <c r="B10" s="116"/>
      <c r="C10" s="116"/>
      <c r="D10" s="117"/>
    </row>
    <row r="11" spans="1:5" x14ac:dyDescent="0.2">
      <c r="A11" s="10" t="s">
        <v>0</v>
      </c>
      <c r="B11" s="10" t="s">
        <v>3</v>
      </c>
      <c r="C11" s="10" t="s">
        <v>2</v>
      </c>
      <c r="D11" s="10" t="s">
        <v>21</v>
      </c>
      <c r="E11" s="105" t="s">
        <v>71</v>
      </c>
    </row>
    <row r="12" spans="1:5" x14ac:dyDescent="0.2">
      <c r="A12" s="11"/>
      <c r="B12" s="12"/>
      <c r="C12" s="12"/>
      <c r="D12" s="33"/>
      <c r="E12" s="71"/>
    </row>
    <row r="13" spans="1:5" x14ac:dyDescent="0.2">
      <c r="A13" s="11"/>
      <c r="B13" s="12"/>
      <c r="C13" s="12"/>
      <c r="D13" s="33"/>
      <c r="E13" s="71"/>
    </row>
    <row r="14" spans="1:5" x14ac:dyDescent="0.2">
      <c r="A14" s="12" t="s">
        <v>4</v>
      </c>
      <c r="B14" s="12"/>
      <c r="C14" s="12"/>
      <c r="D14" s="33">
        <f>SUBTOTAL(109,Expense24[Amount])</f>
        <v>0</v>
      </c>
      <c r="E14" s="12"/>
    </row>
    <row r="15" spans="1:5" x14ac:dyDescent="0.2">
      <c r="A15" s="16" t="s">
        <v>23</v>
      </c>
      <c r="B15" s="5"/>
      <c r="C15" s="5"/>
      <c r="D15" s="5"/>
    </row>
    <row r="16" spans="1:5" ht="15" x14ac:dyDescent="0.25">
      <c r="A16" s="118" t="s">
        <v>41</v>
      </c>
      <c r="B16" s="119"/>
      <c r="C16" s="119"/>
      <c r="D16" s="120"/>
    </row>
    <row r="17" spans="1:5" x14ac:dyDescent="0.2">
      <c r="A17" s="8" t="s">
        <v>0</v>
      </c>
      <c r="B17" s="8" t="s">
        <v>3</v>
      </c>
      <c r="C17" s="8" t="s">
        <v>1</v>
      </c>
      <c r="D17" s="8" t="s">
        <v>21</v>
      </c>
    </row>
    <row r="18" spans="1:5" x14ac:dyDescent="0.2">
      <c r="A18" s="9"/>
      <c r="B18" s="5"/>
      <c r="C18" s="5"/>
      <c r="D18" s="32"/>
      <c r="E18" s="43"/>
    </row>
    <row r="19" spans="1:5" x14ac:dyDescent="0.2">
      <c r="A19" s="9"/>
      <c r="B19" s="5"/>
      <c r="C19" s="5"/>
      <c r="D19" s="32"/>
    </row>
    <row r="20" spans="1:5" x14ac:dyDescent="0.2">
      <c r="A20" s="9"/>
      <c r="B20" s="5"/>
      <c r="C20" s="5"/>
      <c r="D20" s="32"/>
    </row>
    <row r="21" spans="1:5" x14ac:dyDescent="0.2">
      <c r="A21" s="5" t="s">
        <v>4</v>
      </c>
      <c r="B21" s="5"/>
      <c r="C21" s="5"/>
      <c r="D21" s="32">
        <f>SUBTOTAL(109,Expense34[Amount])</f>
        <v>0</v>
      </c>
    </row>
    <row r="22" spans="1:5" x14ac:dyDescent="0.2">
      <c r="A22" s="16" t="s">
        <v>23</v>
      </c>
      <c r="B22" s="5"/>
      <c r="C22" s="5"/>
      <c r="D22" s="5"/>
    </row>
    <row r="23" spans="1:5" ht="15" x14ac:dyDescent="0.25">
      <c r="A23" s="121" t="s">
        <v>42</v>
      </c>
      <c r="B23" s="122"/>
      <c r="C23" s="122"/>
      <c r="D23" s="123"/>
    </row>
    <row r="24" spans="1:5" x14ac:dyDescent="0.2">
      <c r="A24" s="8" t="s">
        <v>0</v>
      </c>
      <c r="B24" s="8" t="s">
        <v>3</v>
      </c>
      <c r="C24" s="8" t="s">
        <v>1</v>
      </c>
      <c r="D24" s="8" t="s">
        <v>21</v>
      </c>
    </row>
    <row r="25" spans="1:5" x14ac:dyDescent="0.2">
      <c r="A25" s="9"/>
      <c r="B25" s="5"/>
      <c r="C25" s="5"/>
      <c r="D25" s="32"/>
    </row>
    <row r="26" spans="1:5" x14ac:dyDescent="0.2">
      <c r="A26" s="9"/>
      <c r="B26" s="5"/>
      <c r="C26" s="5"/>
      <c r="D26" s="32"/>
    </row>
    <row r="27" spans="1:5" x14ac:dyDescent="0.2">
      <c r="A27" s="5" t="s">
        <v>4</v>
      </c>
      <c r="B27" s="5"/>
      <c r="C27" s="5"/>
      <c r="D27" s="32">
        <f>SUBTOTAL(109,Expense44[Amount])</f>
        <v>0</v>
      </c>
    </row>
    <row r="28" spans="1:5" x14ac:dyDescent="0.2">
      <c r="A28" s="16" t="s">
        <v>24</v>
      </c>
      <c r="B28" s="5"/>
      <c r="C28" s="5"/>
      <c r="D28" s="5"/>
    </row>
    <row r="29" spans="1:5" ht="15" x14ac:dyDescent="0.25">
      <c r="A29" s="108" t="s">
        <v>48</v>
      </c>
      <c r="B29" s="109"/>
      <c r="C29" s="109"/>
      <c r="D29" s="110"/>
    </row>
    <row r="30" spans="1:5" x14ac:dyDescent="0.2">
      <c r="A30" s="10" t="s">
        <v>0</v>
      </c>
      <c r="B30" s="10" t="s">
        <v>3</v>
      </c>
      <c r="C30" s="10" t="s">
        <v>1</v>
      </c>
      <c r="D30" s="10" t="s">
        <v>21</v>
      </c>
    </row>
    <row r="31" spans="1:5" x14ac:dyDescent="0.2">
      <c r="A31" s="11"/>
      <c r="B31" s="12"/>
      <c r="C31" s="12"/>
      <c r="D31" s="33"/>
    </row>
    <row r="32" spans="1:5" x14ac:dyDescent="0.2">
      <c r="A32" s="11"/>
      <c r="B32" s="12"/>
      <c r="C32" s="12"/>
      <c r="D32" s="33"/>
    </row>
    <row r="33" spans="1:4" x14ac:dyDescent="0.2">
      <c r="A33" s="12" t="s">
        <v>4</v>
      </c>
      <c r="B33" s="12"/>
      <c r="C33" s="12"/>
      <c r="D33" s="33">
        <f>SUBTOTAL(109,Expense54[Amount])</f>
        <v>0</v>
      </c>
    </row>
    <row r="34" spans="1:4" x14ac:dyDescent="0.2">
      <c r="D34" s="2"/>
    </row>
    <row r="36" spans="1:4" x14ac:dyDescent="0.2">
      <c r="D36" s="2"/>
    </row>
  </sheetData>
  <mergeCells count="6">
    <mergeCell ref="A29:D29"/>
    <mergeCell ref="A1:D1"/>
    <mergeCell ref="A4:D4"/>
    <mergeCell ref="A10:D10"/>
    <mergeCell ref="A16:D16"/>
    <mergeCell ref="A23:D23"/>
  </mergeCells>
  <pageMargins left="0.7" right="0.7" top="0.75" bottom="0.75" header="0.3" footer="0.3"/>
  <pageSetup paperSize="9" scale="91" orientation="portrait" r:id="rId1"/>
  <tableParts count="5">
    <tablePart r:id="rId2"/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  <pageSetUpPr fitToPage="1"/>
  </sheetPr>
  <dimension ref="A1:E49"/>
  <sheetViews>
    <sheetView view="pageBreakPreview" zoomScale="70" zoomScaleNormal="100" zoomScaleSheetLayoutView="70" workbookViewId="0">
      <selection activeCell="A6" sqref="A6:XFD6"/>
    </sheetView>
  </sheetViews>
  <sheetFormatPr defaultRowHeight="14.25" x14ac:dyDescent="0.2"/>
  <cols>
    <col min="1" max="1" width="9" style="70" customWidth="1"/>
    <col min="2" max="2" width="8.625" style="70" customWidth="1"/>
    <col min="3" max="3" width="37.375" style="70" customWidth="1"/>
    <col min="4" max="4" width="14" style="70" customWidth="1"/>
    <col min="5" max="5" width="15.5" style="69" customWidth="1"/>
    <col min="6" max="16384" width="9" style="70"/>
  </cols>
  <sheetData>
    <row r="1" spans="1:5" s="86" customFormat="1" ht="34.5" customHeight="1" x14ac:dyDescent="0.2">
      <c r="A1" s="111" t="s">
        <v>33</v>
      </c>
      <c r="B1" s="111"/>
      <c r="C1" s="111"/>
      <c r="D1" s="111"/>
      <c r="E1" s="85"/>
    </row>
    <row r="2" spans="1:5" ht="14.25" customHeight="1" x14ac:dyDescent="0.35">
      <c r="A2" s="15"/>
      <c r="B2" s="15"/>
      <c r="C2" s="15"/>
      <c r="D2" s="15"/>
    </row>
    <row r="3" spans="1:5" ht="23.25" x14ac:dyDescent="0.35">
      <c r="A3" s="15"/>
      <c r="B3" s="15"/>
      <c r="C3" s="87" t="s">
        <v>5</v>
      </c>
      <c r="D3" s="88">
        <f>SUM(D14,D29,D36,D42,D48)</f>
        <v>0</v>
      </c>
    </row>
    <row r="4" spans="1:5" ht="15" x14ac:dyDescent="0.25">
      <c r="A4" s="112" t="s">
        <v>45</v>
      </c>
      <c r="B4" s="113"/>
      <c r="C4" s="113"/>
      <c r="D4" s="114"/>
    </row>
    <row r="5" spans="1:5" x14ac:dyDescent="0.2">
      <c r="A5" s="89" t="s">
        <v>0</v>
      </c>
      <c r="B5" s="89" t="s">
        <v>3</v>
      </c>
      <c r="C5" s="89" t="s">
        <v>1</v>
      </c>
      <c r="D5" s="89" t="s">
        <v>21</v>
      </c>
      <c r="E5" s="90" t="s">
        <v>55</v>
      </c>
    </row>
    <row r="6" spans="1:5" x14ac:dyDescent="0.2">
      <c r="A6" s="59"/>
      <c r="B6" s="60"/>
      <c r="C6" s="60"/>
      <c r="D6" s="61"/>
    </row>
    <row r="7" spans="1:5" x14ac:dyDescent="0.2">
      <c r="A7" s="59"/>
      <c r="B7" s="60"/>
      <c r="C7" s="60"/>
      <c r="D7" s="61"/>
    </row>
    <row r="8" spans="1:5" x14ac:dyDescent="0.2">
      <c r="A8" s="59"/>
      <c r="B8" s="60"/>
      <c r="C8" s="60"/>
      <c r="D8" s="61"/>
    </row>
    <row r="9" spans="1:5" x14ac:dyDescent="0.2">
      <c r="A9" s="59"/>
      <c r="B9" s="60"/>
      <c r="C9" s="60"/>
      <c r="D9" s="61"/>
    </row>
    <row r="10" spans="1:5" x14ac:dyDescent="0.2">
      <c r="A10" s="59"/>
      <c r="B10" s="60"/>
      <c r="C10" s="60"/>
      <c r="D10" s="61"/>
    </row>
    <row r="11" spans="1:5" x14ac:dyDescent="0.2">
      <c r="A11" s="59"/>
      <c r="B11" s="60"/>
      <c r="C11" s="60"/>
      <c r="D11" s="61"/>
    </row>
    <row r="12" spans="1:5" x14ac:dyDescent="0.2">
      <c r="A12" s="59"/>
      <c r="B12" s="60"/>
      <c r="C12" s="60"/>
      <c r="D12" s="61"/>
    </row>
    <row r="13" spans="1:5" x14ac:dyDescent="0.2">
      <c r="A13" s="59"/>
      <c r="B13" s="60"/>
      <c r="C13" s="60"/>
      <c r="D13" s="61"/>
    </row>
    <row r="14" spans="1:5" x14ac:dyDescent="0.2">
      <c r="A14" s="60" t="s">
        <v>4</v>
      </c>
      <c r="B14" s="60"/>
      <c r="C14" s="60"/>
      <c r="D14" s="91">
        <f>SUBTOTAL(109,Expense15[Amount])</f>
        <v>0</v>
      </c>
    </row>
    <row r="15" spans="1:5" x14ac:dyDescent="0.2">
      <c r="A15" s="60" t="s">
        <v>23</v>
      </c>
      <c r="B15" s="60"/>
      <c r="C15" s="60"/>
      <c r="D15" s="60"/>
    </row>
    <row r="16" spans="1:5" ht="15" x14ac:dyDescent="0.25">
      <c r="A16" s="115" t="s">
        <v>49</v>
      </c>
      <c r="B16" s="116"/>
      <c r="C16" s="116"/>
      <c r="D16" s="117"/>
    </row>
    <row r="17" spans="1:5" x14ac:dyDescent="0.2">
      <c r="A17" s="92" t="s">
        <v>0</v>
      </c>
      <c r="B17" s="92" t="s">
        <v>3</v>
      </c>
      <c r="C17" s="92" t="s">
        <v>2</v>
      </c>
      <c r="D17" s="92" t="s">
        <v>21</v>
      </c>
    </row>
    <row r="18" spans="1:5" x14ac:dyDescent="0.2">
      <c r="A18" s="66"/>
      <c r="B18" s="67"/>
      <c r="C18" s="67"/>
      <c r="D18" s="68"/>
    </row>
    <row r="19" spans="1:5" x14ac:dyDescent="0.2">
      <c r="A19" s="66"/>
      <c r="B19" s="67"/>
      <c r="C19" s="67"/>
      <c r="D19" s="68"/>
      <c r="E19" s="93"/>
    </row>
    <row r="20" spans="1:5" x14ac:dyDescent="0.2">
      <c r="A20" s="66"/>
      <c r="B20" s="67"/>
      <c r="C20" s="67"/>
      <c r="D20" s="68"/>
    </row>
    <row r="21" spans="1:5" x14ac:dyDescent="0.2">
      <c r="A21" s="66"/>
      <c r="B21" s="67"/>
      <c r="C21" s="67"/>
      <c r="D21" s="68"/>
    </row>
    <row r="22" spans="1:5" x14ac:dyDescent="0.2">
      <c r="A22" s="66"/>
      <c r="B22" s="67"/>
      <c r="C22" s="67"/>
      <c r="D22" s="68"/>
    </row>
    <row r="23" spans="1:5" x14ac:dyDescent="0.2">
      <c r="A23" s="66"/>
      <c r="B23" s="67"/>
      <c r="C23" s="67"/>
      <c r="D23" s="68"/>
    </row>
    <row r="24" spans="1:5" x14ac:dyDescent="0.2">
      <c r="A24" s="66"/>
      <c r="B24" s="67"/>
      <c r="C24" s="67"/>
      <c r="D24" s="68"/>
    </row>
    <row r="25" spans="1:5" x14ac:dyDescent="0.2">
      <c r="A25" s="66"/>
      <c r="B25" s="67"/>
      <c r="C25" s="67"/>
      <c r="D25" s="68"/>
    </row>
    <row r="26" spans="1:5" x14ac:dyDescent="0.2">
      <c r="A26" s="66"/>
      <c r="B26" s="67"/>
      <c r="C26" s="67"/>
      <c r="D26" s="68"/>
    </row>
    <row r="27" spans="1:5" x14ac:dyDescent="0.2">
      <c r="A27" s="66"/>
      <c r="B27" s="67"/>
      <c r="C27" s="67"/>
      <c r="D27" s="68"/>
    </row>
    <row r="28" spans="1:5" x14ac:dyDescent="0.2">
      <c r="A28" s="66"/>
      <c r="B28" s="67"/>
      <c r="C28" s="67"/>
      <c r="D28" s="68"/>
    </row>
    <row r="29" spans="1:5" x14ac:dyDescent="0.2">
      <c r="A29" s="67" t="s">
        <v>4</v>
      </c>
      <c r="B29" s="67"/>
      <c r="C29" s="67"/>
      <c r="D29" s="68">
        <f>SUBTOTAL(109,Expense25[Amount])</f>
        <v>0</v>
      </c>
    </row>
    <row r="30" spans="1:5" x14ac:dyDescent="0.2">
      <c r="A30" s="60" t="s">
        <v>23</v>
      </c>
      <c r="B30" s="60"/>
      <c r="C30" s="60"/>
      <c r="D30" s="60"/>
    </row>
    <row r="31" spans="1:5" ht="15" x14ac:dyDescent="0.25">
      <c r="A31" s="118" t="s">
        <v>41</v>
      </c>
      <c r="B31" s="119"/>
      <c r="C31" s="119"/>
      <c r="D31" s="120"/>
    </row>
    <row r="32" spans="1:5" x14ac:dyDescent="0.2">
      <c r="A32" s="89" t="s">
        <v>0</v>
      </c>
      <c r="B32" s="89" t="s">
        <v>3</v>
      </c>
      <c r="C32" s="89" t="s">
        <v>1</v>
      </c>
      <c r="D32" s="89" t="s">
        <v>21</v>
      </c>
    </row>
    <row r="33" spans="1:4" x14ac:dyDescent="0.2">
      <c r="A33" s="59"/>
      <c r="B33" s="60"/>
      <c r="C33" s="60"/>
      <c r="D33" s="61"/>
    </row>
    <row r="34" spans="1:4" x14ac:dyDescent="0.2">
      <c r="A34" s="59"/>
      <c r="B34" s="60"/>
      <c r="C34" s="60"/>
      <c r="D34" s="61"/>
    </row>
    <row r="35" spans="1:4" x14ac:dyDescent="0.2">
      <c r="A35" s="59"/>
      <c r="B35" s="60"/>
      <c r="C35" s="60"/>
      <c r="D35" s="61"/>
    </row>
    <row r="36" spans="1:4" ht="15" thickBot="1" x14ac:dyDescent="0.25">
      <c r="A36" s="60" t="s">
        <v>4</v>
      </c>
      <c r="B36" s="60"/>
      <c r="C36" s="60"/>
      <c r="D36" s="61">
        <f>SUBTOTAL(109,Expense35[Amount])</f>
        <v>0</v>
      </c>
    </row>
    <row r="37" spans="1:4" ht="15.75" thickTop="1" x14ac:dyDescent="0.25">
      <c r="A37" s="95" t="s">
        <v>23</v>
      </c>
      <c r="B37" s="95"/>
      <c r="C37" s="95"/>
      <c r="D37" s="95"/>
    </row>
    <row r="38" spans="1:4" ht="15" x14ac:dyDescent="0.25">
      <c r="A38" s="121" t="s">
        <v>42</v>
      </c>
      <c r="B38" s="122"/>
      <c r="C38" s="122"/>
      <c r="D38" s="123"/>
    </row>
    <row r="39" spans="1:4" x14ac:dyDescent="0.2">
      <c r="A39" s="89" t="s">
        <v>0</v>
      </c>
      <c r="B39" s="89" t="s">
        <v>3</v>
      </c>
      <c r="C39" s="89" t="s">
        <v>1</v>
      </c>
      <c r="D39" s="89" t="s">
        <v>21</v>
      </c>
    </row>
    <row r="40" spans="1:4" x14ac:dyDescent="0.2">
      <c r="A40" s="59"/>
      <c r="B40" s="60"/>
      <c r="C40" s="60"/>
      <c r="D40" s="61"/>
    </row>
    <row r="41" spans="1:4" x14ac:dyDescent="0.2">
      <c r="A41" s="59"/>
      <c r="B41" s="60"/>
      <c r="C41" s="60"/>
      <c r="D41" s="61"/>
    </row>
    <row r="42" spans="1:4" x14ac:dyDescent="0.2">
      <c r="A42" s="60" t="s">
        <v>4</v>
      </c>
      <c r="B42" s="60"/>
      <c r="C42" s="60"/>
      <c r="D42" s="61">
        <f>SUBTOTAL(109,Expense45[Amount])</f>
        <v>0</v>
      </c>
    </row>
    <row r="43" spans="1:4" x14ac:dyDescent="0.2">
      <c r="A43" s="60" t="s">
        <v>24</v>
      </c>
      <c r="B43" s="60"/>
      <c r="C43" s="60"/>
      <c r="D43" s="60"/>
    </row>
    <row r="44" spans="1:4" ht="15" x14ac:dyDescent="0.25">
      <c r="A44" s="108" t="s">
        <v>48</v>
      </c>
      <c r="B44" s="109"/>
      <c r="C44" s="109"/>
      <c r="D44" s="110"/>
    </row>
    <row r="45" spans="1:4" x14ac:dyDescent="0.2">
      <c r="A45" s="92" t="s">
        <v>0</v>
      </c>
      <c r="B45" s="92" t="s">
        <v>3</v>
      </c>
      <c r="C45" s="92" t="s">
        <v>1</v>
      </c>
      <c r="D45" s="92" t="s">
        <v>21</v>
      </c>
    </row>
    <row r="46" spans="1:4" x14ac:dyDescent="0.2">
      <c r="A46" s="97"/>
      <c r="B46" s="98"/>
      <c r="C46" s="98"/>
      <c r="D46" s="99"/>
    </row>
    <row r="47" spans="1:4" x14ac:dyDescent="0.2">
      <c r="A47" s="97"/>
      <c r="B47" s="98"/>
      <c r="C47" s="98"/>
      <c r="D47" s="99"/>
    </row>
    <row r="48" spans="1:4" x14ac:dyDescent="0.2">
      <c r="A48" s="67" t="s">
        <v>4</v>
      </c>
      <c r="B48" s="67"/>
      <c r="C48" s="67"/>
      <c r="D48" s="68">
        <f>SUBTOTAL(109,Expense55[Amount])</f>
        <v>0</v>
      </c>
    </row>
    <row r="49" spans="4:4" x14ac:dyDescent="0.2">
      <c r="D49" s="94"/>
    </row>
  </sheetData>
  <mergeCells count="6">
    <mergeCell ref="A44:D44"/>
    <mergeCell ref="A1:D1"/>
    <mergeCell ref="A4:D4"/>
    <mergeCell ref="A16:D16"/>
    <mergeCell ref="A31:D31"/>
    <mergeCell ref="A38:D38"/>
  </mergeCells>
  <pageMargins left="0.7" right="0.7" top="0.75" bottom="0.75" header="0.3" footer="0.3"/>
  <pageSetup paperSize="9" scale="95" fitToHeight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E53"/>
  <sheetViews>
    <sheetView view="pageBreakPreview" zoomScale="85" zoomScaleNormal="100" zoomScaleSheetLayoutView="85" workbookViewId="0">
      <selection activeCell="A6" sqref="A6:E7"/>
    </sheetView>
  </sheetViews>
  <sheetFormatPr defaultRowHeight="14.25" x14ac:dyDescent="0.2"/>
  <cols>
    <col min="1" max="1" width="9" customWidth="1"/>
    <col min="2" max="2" width="8.625" customWidth="1"/>
    <col min="3" max="3" width="37.375" customWidth="1"/>
    <col min="4" max="4" width="19.75" customWidth="1"/>
    <col min="5" max="5" width="14" style="41" customWidth="1"/>
  </cols>
  <sheetData>
    <row r="1" spans="1:5" s="34" customFormat="1" ht="34.5" customHeight="1" x14ac:dyDescent="0.2">
      <c r="A1" s="111" t="s">
        <v>34</v>
      </c>
      <c r="B1" s="111"/>
      <c r="C1" s="111"/>
      <c r="D1" s="111"/>
      <c r="E1" s="40"/>
    </row>
    <row r="2" spans="1:5" ht="14.25" customHeight="1" x14ac:dyDescent="0.35">
      <c r="A2" s="15"/>
      <c r="B2" s="15"/>
      <c r="C2" s="15"/>
      <c r="D2" s="15"/>
    </row>
    <row r="3" spans="1:5" ht="23.25" x14ac:dyDescent="0.35">
      <c r="A3" s="15"/>
      <c r="B3" s="15"/>
      <c r="C3" s="6" t="s">
        <v>5</v>
      </c>
      <c r="D3" s="52">
        <f>SUM(D15,D26,D37,D45,D50)</f>
        <v>0</v>
      </c>
    </row>
    <row r="4" spans="1:5" ht="15" x14ac:dyDescent="0.25">
      <c r="A4" s="112" t="s">
        <v>46</v>
      </c>
      <c r="B4" s="113"/>
      <c r="C4" s="113"/>
      <c r="D4" s="114"/>
    </row>
    <row r="5" spans="1:5" x14ac:dyDescent="0.2">
      <c r="A5" s="8" t="s">
        <v>0</v>
      </c>
      <c r="B5" s="8" t="s">
        <v>3</v>
      </c>
      <c r="C5" s="8" t="s">
        <v>1</v>
      </c>
      <c r="D5" s="8" t="s">
        <v>21</v>
      </c>
      <c r="E5" s="42" t="s">
        <v>55</v>
      </c>
    </row>
    <row r="6" spans="1:5" s="74" customFormat="1" x14ac:dyDescent="0.2">
      <c r="A6" s="56"/>
      <c r="B6" s="57"/>
      <c r="C6" s="57"/>
      <c r="D6" s="84"/>
      <c r="E6" s="75"/>
    </row>
    <row r="7" spans="1:5" s="74" customFormat="1" x14ac:dyDescent="0.2">
      <c r="A7" s="56"/>
      <c r="B7" s="57"/>
      <c r="C7" s="57"/>
      <c r="D7" s="58"/>
      <c r="E7" s="75"/>
    </row>
    <row r="8" spans="1:5" x14ac:dyDescent="0.2">
      <c r="A8" s="9"/>
      <c r="B8" s="5"/>
      <c r="C8" s="5"/>
      <c r="D8" s="32"/>
    </row>
    <row r="9" spans="1:5" x14ac:dyDescent="0.2">
      <c r="A9" s="9"/>
      <c r="B9" s="5"/>
      <c r="C9" s="5"/>
      <c r="D9" s="32"/>
    </row>
    <row r="10" spans="1:5" x14ac:dyDescent="0.2">
      <c r="A10" s="9"/>
      <c r="B10" s="5"/>
      <c r="C10" s="5"/>
      <c r="D10" s="32"/>
    </row>
    <row r="11" spans="1:5" x14ac:dyDescent="0.2">
      <c r="A11" s="9"/>
      <c r="B11" s="5"/>
      <c r="C11" s="5"/>
      <c r="D11" s="32"/>
    </row>
    <row r="12" spans="1:5" x14ac:dyDescent="0.2">
      <c r="A12" s="9"/>
      <c r="B12" s="5"/>
      <c r="C12" s="5"/>
      <c r="D12" s="32"/>
    </row>
    <row r="13" spans="1:5" x14ac:dyDescent="0.2">
      <c r="A13" s="9"/>
      <c r="B13" s="5"/>
      <c r="C13" s="5"/>
      <c r="D13" s="32"/>
    </row>
    <row r="14" spans="1:5" x14ac:dyDescent="0.2">
      <c r="A14" s="9"/>
      <c r="B14" s="5"/>
      <c r="C14" s="5"/>
      <c r="D14" s="32"/>
    </row>
    <row r="15" spans="1:5" x14ac:dyDescent="0.2">
      <c r="A15" s="5" t="s">
        <v>4</v>
      </c>
      <c r="B15" s="5"/>
      <c r="C15" s="5"/>
      <c r="D15" s="44">
        <f>SUBTOTAL(109,Expense16[Amount])</f>
        <v>0</v>
      </c>
      <c r="E15" s="43"/>
    </row>
    <row r="16" spans="1:5" x14ac:dyDescent="0.2">
      <c r="A16" s="16" t="s">
        <v>23</v>
      </c>
      <c r="B16" s="5"/>
      <c r="C16" s="5"/>
      <c r="D16" s="5"/>
    </row>
    <row r="17" spans="1:4" ht="15" x14ac:dyDescent="0.25">
      <c r="A17" s="115" t="s">
        <v>51</v>
      </c>
      <c r="B17" s="116"/>
      <c r="C17" s="116"/>
      <c r="D17" s="117"/>
    </row>
    <row r="18" spans="1:4" x14ac:dyDescent="0.2">
      <c r="A18" s="10" t="s">
        <v>0</v>
      </c>
      <c r="B18" s="10" t="s">
        <v>3</v>
      </c>
      <c r="C18" s="10" t="s">
        <v>2</v>
      </c>
      <c r="D18" s="10" t="s">
        <v>21</v>
      </c>
    </row>
    <row r="19" spans="1:4" x14ac:dyDescent="0.2">
      <c r="A19" s="11"/>
      <c r="B19" s="12"/>
      <c r="C19" s="12"/>
      <c r="D19" s="33"/>
    </row>
    <row r="20" spans="1:4" x14ac:dyDescent="0.2">
      <c r="A20" s="11"/>
      <c r="B20" s="12"/>
      <c r="C20" s="12"/>
      <c r="D20" s="33"/>
    </row>
    <row r="21" spans="1:4" x14ac:dyDescent="0.2">
      <c r="A21" s="11"/>
      <c r="B21" s="12"/>
      <c r="C21" s="12"/>
      <c r="D21" s="33"/>
    </row>
    <row r="22" spans="1:4" x14ac:dyDescent="0.2">
      <c r="A22" s="11"/>
      <c r="B22" s="12"/>
      <c r="C22" s="12"/>
      <c r="D22" s="33"/>
    </row>
    <row r="23" spans="1:4" x14ac:dyDescent="0.2">
      <c r="A23" s="11"/>
      <c r="B23" s="12"/>
      <c r="C23" s="12"/>
      <c r="D23" s="33"/>
    </row>
    <row r="24" spans="1:4" x14ac:dyDescent="0.2">
      <c r="A24" s="11"/>
      <c r="B24" s="12"/>
      <c r="C24" s="12"/>
      <c r="D24" s="33"/>
    </row>
    <row r="25" spans="1:4" x14ac:dyDescent="0.2">
      <c r="A25" s="11"/>
      <c r="B25" s="12"/>
      <c r="C25" s="12"/>
      <c r="D25" s="33"/>
    </row>
    <row r="26" spans="1:4" x14ac:dyDescent="0.2">
      <c r="A26" s="12" t="s">
        <v>4</v>
      </c>
      <c r="B26" s="12"/>
      <c r="C26" s="12"/>
      <c r="D26" s="33">
        <f>SUBTOTAL(109,Expense26[Amount])</f>
        <v>0</v>
      </c>
    </row>
    <row r="27" spans="1:4" x14ac:dyDescent="0.2">
      <c r="A27" s="16" t="s">
        <v>23</v>
      </c>
      <c r="B27" s="5"/>
      <c r="C27" s="5"/>
      <c r="D27" s="5"/>
    </row>
    <row r="28" spans="1:4" ht="15" x14ac:dyDescent="0.25">
      <c r="A28" s="118" t="s">
        <v>41</v>
      </c>
      <c r="B28" s="119"/>
      <c r="C28" s="119"/>
      <c r="D28" s="120"/>
    </row>
    <row r="29" spans="1:4" x14ac:dyDescent="0.2">
      <c r="A29" s="8" t="s">
        <v>0</v>
      </c>
      <c r="B29" s="8" t="s">
        <v>3</v>
      </c>
      <c r="C29" s="8" t="s">
        <v>1</v>
      </c>
      <c r="D29" s="8" t="s">
        <v>21</v>
      </c>
    </row>
    <row r="30" spans="1:4" x14ac:dyDescent="0.2">
      <c r="A30" s="9"/>
      <c r="B30" s="5"/>
      <c r="C30" s="5"/>
      <c r="D30" s="32"/>
    </row>
    <row r="31" spans="1:4" x14ac:dyDescent="0.2">
      <c r="A31" s="9"/>
      <c r="B31" s="5"/>
      <c r="C31" s="5"/>
      <c r="D31" s="32"/>
    </row>
    <row r="32" spans="1:4" x14ac:dyDescent="0.2">
      <c r="A32" s="9"/>
      <c r="B32" s="5"/>
      <c r="C32" s="5"/>
      <c r="D32" s="32"/>
    </row>
    <row r="33" spans="1:5" x14ac:dyDescent="0.2">
      <c r="A33" s="9"/>
      <c r="B33" s="5"/>
      <c r="C33" s="5"/>
      <c r="D33" s="32"/>
    </row>
    <row r="34" spans="1:5" x14ac:dyDescent="0.2">
      <c r="A34" s="9"/>
      <c r="B34" s="5"/>
      <c r="C34" s="5"/>
      <c r="D34" s="32"/>
    </row>
    <row r="35" spans="1:5" x14ac:dyDescent="0.2">
      <c r="A35" s="9"/>
      <c r="B35" s="5"/>
      <c r="C35" s="5"/>
      <c r="D35" s="32"/>
    </row>
    <row r="36" spans="1:5" x14ac:dyDescent="0.2">
      <c r="A36" s="9"/>
      <c r="B36" s="5"/>
      <c r="C36" s="5"/>
      <c r="D36" s="32"/>
    </row>
    <row r="37" spans="1:5" ht="15" thickBot="1" x14ac:dyDescent="0.25">
      <c r="A37" s="5" t="s">
        <v>4</v>
      </c>
      <c r="B37" s="5"/>
      <c r="C37" s="5"/>
      <c r="D37" s="32">
        <f>SUBTOTAL(109,Expense36[Amount])</f>
        <v>0</v>
      </c>
    </row>
    <row r="38" spans="1:5" ht="15.75" thickTop="1" x14ac:dyDescent="0.25">
      <c r="A38" s="77" t="s">
        <v>23</v>
      </c>
      <c r="B38" s="77"/>
      <c r="C38" s="77"/>
      <c r="D38" s="77"/>
    </row>
    <row r="39" spans="1:5" ht="15" x14ac:dyDescent="0.25">
      <c r="A39" s="121" t="s">
        <v>42</v>
      </c>
      <c r="B39" s="122"/>
      <c r="C39" s="122"/>
      <c r="D39" s="123"/>
    </row>
    <row r="40" spans="1:5" x14ac:dyDescent="0.2">
      <c r="A40" s="8" t="s">
        <v>0</v>
      </c>
      <c r="B40" s="8" t="s">
        <v>3</v>
      </c>
      <c r="C40" s="8" t="s">
        <v>1</v>
      </c>
      <c r="D40" s="8" t="s">
        <v>21</v>
      </c>
    </row>
    <row r="41" spans="1:5" x14ac:dyDescent="0.2">
      <c r="A41" s="9"/>
      <c r="B41" s="5"/>
      <c r="C41" s="5"/>
      <c r="D41" s="32"/>
    </row>
    <row r="42" spans="1:5" x14ac:dyDescent="0.2">
      <c r="A42" s="9"/>
      <c r="B42" s="5"/>
      <c r="C42" s="5"/>
      <c r="D42" s="32"/>
    </row>
    <row r="43" spans="1:5" x14ac:dyDescent="0.2">
      <c r="A43" s="9"/>
      <c r="B43" s="5"/>
      <c r="C43" s="5"/>
      <c r="D43" s="32"/>
    </row>
    <row r="44" spans="1:5" x14ac:dyDescent="0.2">
      <c r="A44" s="9"/>
      <c r="B44" s="5"/>
      <c r="C44" s="5"/>
      <c r="D44" s="32"/>
    </row>
    <row r="45" spans="1:5" x14ac:dyDescent="0.2">
      <c r="A45" s="5" t="s">
        <v>4</v>
      </c>
      <c r="B45" s="5"/>
      <c r="C45" s="5"/>
      <c r="D45" s="32">
        <f>SUBTOTAL(109,Expense46[Amount])</f>
        <v>0</v>
      </c>
    </row>
    <row r="46" spans="1:5" x14ac:dyDescent="0.2">
      <c r="A46" s="16" t="s">
        <v>24</v>
      </c>
      <c r="B46" s="5"/>
      <c r="C46" s="5"/>
      <c r="D46" s="5"/>
    </row>
    <row r="47" spans="1:5" ht="15" x14ac:dyDescent="0.25">
      <c r="A47" s="108" t="s">
        <v>44</v>
      </c>
      <c r="B47" s="109"/>
      <c r="C47" s="109"/>
      <c r="D47" s="110"/>
    </row>
    <row r="48" spans="1:5" x14ac:dyDescent="0.2">
      <c r="A48" s="10" t="s">
        <v>0</v>
      </c>
      <c r="B48" s="10" t="s">
        <v>3</v>
      </c>
      <c r="C48" s="10" t="s">
        <v>1</v>
      </c>
      <c r="D48" s="10" t="s">
        <v>21</v>
      </c>
      <c r="E48" s="72" t="s">
        <v>71</v>
      </c>
    </row>
    <row r="49" spans="1:5" x14ac:dyDescent="0.2">
      <c r="A49" s="11"/>
      <c r="B49" s="12"/>
      <c r="C49" s="12"/>
      <c r="D49" s="33"/>
      <c r="E49" s="71" t="s">
        <v>72</v>
      </c>
    </row>
    <row r="50" spans="1:5" x14ac:dyDescent="0.2">
      <c r="A50" s="12" t="s">
        <v>4</v>
      </c>
      <c r="B50" s="12"/>
      <c r="C50" s="12"/>
      <c r="D50" s="35">
        <f>SUBTOTAL(109,Expense56[Amount])</f>
        <v>0</v>
      </c>
      <c r="E50" s="12"/>
    </row>
    <row r="51" spans="1:5" x14ac:dyDescent="0.2">
      <c r="D51" s="2"/>
    </row>
    <row r="53" spans="1:5" x14ac:dyDescent="0.2">
      <c r="D53" s="2"/>
    </row>
  </sheetData>
  <mergeCells count="6">
    <mergeCell ref="A47:D47"/>
    <mergeCell ref="A1:D1"/>
    <mergeCell ref="A4:D4"/>
    <mergeCell ref="A17:D17"/>
    <mergeCell ref="A28:D28"/>
    <mergeCell ref="A39:D39"/>
  </mergeCells>
  <pageMargins left="0.7" right="0.7" top="0.75" bottom="0.75" header="0.3" footer="0.3"/>
  <pageSetup paperSize="9" scale="90" fitToHeight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E33"/>
  <sheetViews>
    <sheetView view="pageBreakPreview" topLeftCell="A4" zoomScaleNormal="110" zoomScaleSheetLayoutView="100" workbookViewId="0">
      <selection activeCell="A6" sqref="A6:XFD6"/>
    </sheetView>
  </sheetViews>
  <sheetFormatPr defaultRowHeight="14.25" x14ac:dyDescent="0.2"/>
  <cols>
    <col min="1" max="1" width="9" style="70" customWidth="1"/>
    <col min="2" max="2" width="8.625" style="70" customWidth="1"/>
    <col min="3" max="3" width="37.375" style="70" customWidth="1"/>
    <col min="4" max="4" width="14" style="70" customWidth="1"/>
    <col min="5" max="5" width="14" style="69" customWidth="1"/>
    <col min="6" max="16384" width="9" style="70"/>
  </cols>
  <sheetData>
    <row r="1" spans="1:5" s="86" customFormat="1" ht="34.5" customHeight="1" x14ac:dyDescent="0.2">
      <c r="A1" s="111" t="s">
        <v>35</v>
      </c>
      <c r="B1" s="111"/>
      <c r="C1" s="111"/>
      <c r="D1" s="111"/>
      <c r="E1" s="85"/>
    </row>
    <row r="2" spans="1:5" ht="14.25" customHeight="1" x14ac:dyDescent="0.35">
      <c r="A2" s="15"/>
      <c r="B2" s="15"/>
      <c r="C2" s="15"/>
      <c r="D2" s="15"/>
    </row>
    <row r="3" spans="1:5" ht="23.25" x14ac:dyDescent="0.35">
      <c r="A3" s="15"/>
      <c r="B3" s="15"/>
      <c r="C3" s="87" t="s">
        <v>5</v>
      </c>
      <c r="D3" s="88">
        <f>SUM(D7,D12,D18,D23,D30)</f>
        <v>0</v>
      </c>
    </row>
    <row r="4" spans="1:5" ht="15" x14ac:dyDescent="0.25">
      <c r="A4" s="112" t="s">
        <v>46</v>
      </c>
      <c r="B4" s="113"/>
      <c r="C4" s="113"/>
      <c r="D4" s="114"/>
    </row>
    <row r="5" spans="1:5" x14ac:dyDescent="0.2">
      <c r="A5" s="89" t="s">
        <v>0</v>
      </c>
      <c r="B5" s="89" t="s">
        <v>3</v>
      </c>
      <c r="C5" s="89" t="s">
        <v>1</v>
      </c>
      <c r="D5" s="89" t="s">
        <v>21</v>
      </c>
      <c r="E5" s="90" t="s">
        <v>55</v>
      </c>
    </row>
    <row r="6" spans="1:5" x14ac:dyDescent="0.2">
      <c r="A6" s="59"/>
      <c r="B6" s="60"/>
      <c r="C6" s="60"/>
      <c r="D6" s="61"/>
    </row>
    <row r="7" spans="1:5" x14ac:dyDescent="0.2">
      <c r="A7" s="60" t="s">
        <v>4</v>
      </c>
      <c r="B7" s="60"/>
      <c r="C7" s="60"/>
      <c r="D7" s="61">
        <f>SUBTOTAL(109,Expense17[Amount])</f>
        <v>0</v>
      </c>
    </row>
    <row r="8" spans="1:5" x14ac:dyDescent="0.2">
      <c r="A8" s="60" t="s">
        <v>23</v>
      </c>
      <c r="B8" s="60"/>
      <c r="C8" s="60"/>
      <c r="D8" s="60"/>
    </row>
    <row r="9" spans="1:5" ht="15" x14ac:dyDescent="0.25">
      <c r="A9" s="115" t="s">
        <v>51</v>
      </c>
      <c r="B9" s="116"/>
      <c r="C9" s="116"/>
      <c r="D9" s="117"/>
    </row>
    <row r="10" spans="1:5" x14ac:dyDescent="0.2">
      <c r="A10" s="92" t="s">
        <v>0</v>
      </c>
      <c r="B10" s="92" t="s">
        <v>3</v>
      </c>
      <c r="C10" s="92" t="s">
        <v>2</v>
      </c>
      <c r="D10" s="92" t="s">
        <v>21</v>
      </c>
    </row>
    <row r="11" spans="1:5" x14ac:dyDescent="0.2">
      <c r="A11" s="66"/>
      <c r="B11" s="67"/>
      <c r="C11" s="67"/>
      <c r="D11" s="68"/>
    </row>
    <row r="12" spans="1:5" x14ac:dyDescent="0.2">
      <c r="A12" s="67" t="s">
        <v>4</v>
      </c>
      <c r="B12" s="67"/>
      <c r="C12" s="67"/>
      <c r="D12" s="68">
        <f>SUBTOTAL(109,Expense27[Amount])</f>
        <v>0</v>
      </c>
    </row>
    <row r="13" spans="1:5" x14ac:dyDescent="0.2">
      <c r="A13" s="60" t="s">
        <v>23</v>
      </c>
      <c r="B13" s="60"/>
      <c r="C13" s="60"/>
      <c r="D13" s="60"/>
    </row>
    <row r="14" spans="1:5" ht="15" x14ac:dyDescent="0.25">
      <c r="A14" s="118" t="s">
        <v>57</v>
      </c>
      <c r="B14" s="119"/>
      <c r="C14" s="119"/>
      <c r="D14" s="120"/>
    </row>
    <row r="15" spans="1:5" x14ac:dyDescent="0.2">
      <c r="A15" s="89" t="s">
        <v>0</v>
      </c>
      <c r="B15" s="89" t="s">
        <v>3</v>
      </c>
      <c r="C15" s="89" t="s">
        <v>1</v>
      </c>
      <c r="D15" s="89" t="s">
        <v>21</v>
      </c>
    </row>
    <row r="16" spans="1:5" x14ac:dyDescent="0.2">
      <c r="A16" s="59"/>
      <c r="B16" s="60"/>
      <c r="C16" s="60"/>
      <c r="D16" s="61"/>
    </row>
    <row r="17" spans="1:4" x14ac:dyDescent="0.2">
      <c r="A17" s="59"/>
      <c r="B17" s="60"/>
      <c r="C17" s="60"/>
      <c r="D17" s="61"/>
    </row>
    <row r="18" spans="1:4" x14ac:dyDescent="0.2">
      <c r="A18" s="60" t="s">
        <v>4</v>
      </c>
      <c r="B18" s="60"/>
      <c r="C18" s="60"/>
      <c r="D18" s="91">
        <f>SUBTOTAL(109,Expense37[Amount])</f>
        <v>0</v>
      </c>
    </row>
    <row r="19" spans="1:4" x14ac:dyDescent="0.2">
      <c r="A19" s="60" t="s">
        <v>23</v>
      </c>
      <c r="B19" s="60"/>
      <c r="C19" s="60"/>
      <c r="D19" s="60"/>
    </row>
    <row r="20" spans="1:4" ht="15" x14ac:dyDescent="0.25">
      <c r="A20" s="121" t="s">
        <v>54</v>
      </c>
      <c r="B20" s="122"/>
      <c r="C20" s="122"/>
      <c r="D20" s="123"/>
    </row>
    <row r="21" spans="1:4" x14ac:dyDescent="0.2">
      <c r="A21" s="89" t="s">
        <v>0</v>
      </c>
      <c r="B21" s="89" t="s">
        <v>3</v>
      </c>
      <c r="C21" s="89" t="s">
        <v>1</v>
      </c>
      <c r="D21" s="89" t="s">
        <v>21</v>
      </c>
    </row>
    <row r="22" spans="1:4" x14ac:dyDescent="0.2">
      <c r="A22" s="59"/>
      <c r="B22" s="60"/>
      <c r="C22" s="60"/>
      <c r="D22" s="61"/>
    </row>
    <row r="23" spans="1:4" x14ac:dyDescent="0.2">
      <c r="A23" s="60" t="s">
        <v>4</v>
      </c>
      <c r="B23" s="60"/>
      <c r="C23" s="60"/>
      <c r="D23" s="91">
        <f>SUBTOTAL(109,Expense47[Amount])</f>
        <v>0</v>
      </c>
    </row>
    <row r="24" spans="1:4" x14ac:dyDescent="0.2">
      <c r="A24" s="60" t="s">
        <v>24</v>
      </c>
      <c r="B24" s="60"/>
      <c r="C24" s="60"/>
      <c r="D24" s="60"/>
    </row>
    <row r="25" spans="1:4" ht="15" x14ac:dyDescent="0.25">
      <c r="A25" s="108" t="s">
        <v>44</v>
      </c>
      <c r="B25" s="109"/>
      <c r="C25" s="109"/>
      <c r="D25" s="110"/>
    </row>
    <row r="26" spans="1:4" x14ac:dyDescent="0.2">
      <c r="A26" s="92" t="s">
        <v>0</v>
      </c>
      <c r="B26" s="92" t="s">
        <v>3</v>
      </c>
      <c r="C26" s="92" t="s">
        <v>1</v>
      </c>
      <c r="D26" s="92" t="s">
        <v>21</v>
      </c>
    </row>
    <row r="27" spans="1:4" x14ac:dyDescent="0.2">
      <c r="A27" s="66"/>
      <c r="B27" s="67"/>
      <c r="C27" s="67"/>
      <c r="D27" s="68"/>
    </row>
    <row r="28" spans="1:4" x14ac:dyDescent="0.2">
      <c r="A28" s="66"/>
      <c r="B28" s="67"/>
      <c r="C28" s="67"/>
      <c r="D28" s="68"/>
    </row>
    <row r="29" spans="1:4" x14ac:dyDescent="0.2">
      <c r="A29" s="66"/>
      <c r="B29" s="67"/>
      <c r="C29" s="67"/>
      <c r="D29" s="68"/>
    </row>
    <row r="30" spans="1:4" x14ac:dyDescent="0.2">
      <c r="A30" s="67" t="s">
        <v>4</v>
      </c>
      <c r="B30" s="67"/>
      <c r="C30" s="67"/>
      <c r="D30" s="68">
        <f>SUBTOTAL(109,Expense57[Amount])</f>
        <v>0</v>
      </c>
    </row>
    <row r="31" spans="1:4" x14ac:dyDescent="0.2">
      <c r="D31" s="94"/>
    </row>
    <row r="33" spans="4:4" x14ac:dyDescent="0.2">
      <c r="D33" s="94"/>
    </row>
  </sheetData>
  <mergeCells count="6">
    <mergeCell ref="A25:D25"/>
    <mergeCell ref="A1:D1"/>
    <mergeCell ref="A4:D4"/>
    <mergeCell ref="A9:D9"/>
    <mergeCell ref="A14:D14"/>
    <mergeCell ref="A20:D20"/>
  </mergeCells>
  <pageMargins left="0.7" right="0.7" top="0.75" bottom="0.75" header="0.3" footer="0.3"/>
  <pageSetup paperSize="9" scale="97" fitToHeight="0" orientation="portrait" r:id="rId1"/>
  <tableParts count="5">
    <tablePart r:id="rId2"/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E51"/>
  <sheetViews>
    <sheetView view="pageBreakPreview" zoomScaleNormal="100" zoomScaleSheetLayoutView="100" workbookViewId="0">
      <selection activeCell="A39" sqref="A39:XFD39"/>
    </sheetView>
  </sheetViews>
  <sheetFormatPr defaultRowHeight="14.25" x14ac:dyDescent="0.2"/>
  <cols>
    <col min="1" max="1" width="9" style="70" customWidth="1"/>
    <col min="2" max="2" width="8.625" style="70" customWidth="1"/>
    <col min="3" max="3" width="37.375" style="70" customWidth="1"/>
    <col min="4" max="4" width="14" style="70" customWidth="1"/>
    <col min="5" max="5" width="14" style="69" customWidth="1"/>
    <col min="6" max="16384" width="9" style="70"/>
  </cols>
  <sheetData>
    <row r="1" spans="1:5" s="86" customFormat="1" ht="34.5" customHeight="1" x14ac:dyDescent="0.2">
      <c r="A1" s="111" t="s">
        <v>36</v>
      </c>
      <c r="B1" s="111"/>
      <c r="C1" s="111"/>
      <c r="D1" s="111"/>
      <c r="E1" s="85"/>
    </row>
    <row r="2" spans="1:5" ht="14.25" customHeight="1" x14ac:dyDescent="0.35">
      <c r="A2" s="15"/>
      <c r="B2" s="15"/>
      <c r="C2" s="15"/>
      <c r="D2" s="15"/>
    </row>
    <row r="3" spans="1:5" ht="23.25" x14ac:dyDescent="0.35">
      <c r="A3" s="15"/>
      <c r="B3" s="15"/>
      <c r="C3" s="87" t="s">
        <v>5</v>
      </c>
      <c r="D3" s="88">
        <f>SUM(D12,D22,D33,D41,D48)</f>
        <v>6902.1</v>
      </c>
    </row>
    <row r="4" spans="1:5" ht="15" x14ac:dyDescent="0.25">
      <c r="A4" s="112" t="s">
        <v>46</v>
      </c>
      <c r="B4" s="113"/>
      <c r="C4" s="113"/>
      <c r="D4" s="114"/>
    </row>
    <row r="5" spans="1:5" x14ac:dyDescent="0.2">
      <c r="A5" s="89" t="s">
        <v>0</v>
      </c>
      <c r="B5" s="89" t="s">
        <v>3</v>
      </c>
      <c r="C5" s="89" t="s">
        <v>1</v>
      </c>
      <c r="D5" s="89" t="s">
        <v>21</v>
      </c>
      <c r="E5" s="90" t="s">
        <v>55</v>
      </c>
    </row>
    <row r="6" spans="1:5" ht="15.75" customHeight="1" x14ac:dyDescent="0.2">
      <c r="A6" s="59"/>
      <c r="B6" s="60"/>
      <c r="C6" s="60"/>
      <c r="D6" s="61"/>
    </row>
    <row r="7" spans="1:5" ht="15.75" customHeight="1" x14ac:dyDescent="0.2">
      <c r="A7" s="59"/>
      <c r="B7" s="60"/>
      <c r="C7" s="60"/>
      <c r="D7" s="61"/>
    </row>
    <row r="8" spans="1:5" ht="15.75" customHeight="1" x14ac:dyDescent="0.2">
      <c r="A8" s="59"/>
      <c r="B8" s="60"/>
      <c r="C8" s="60"/>
      <c r="D8" s="61"/>
    </row>
    <row r="9" spans="1:5" ht="15.75" customHeight="1" x14ac:dyDescent="0.2">
      <c r="A9" s="59"/>
      <c r="B9" s="60"/>
      <c r="C9" s="60"/>
      <c r="D9" s="61"/>
    </row>
    <row r="10" spans="1:5" ht="15.75" customHeight="1" x14ac:dyDescent="0.2">
      <c r="A10" s="59"/>
      <c r="B10" s="60"/>
      <c r="C10" s="60"/>
      <c r="D10" s="61"/>
    </row>
    <row r="11" spans="1:5" x14ac:dyDescent="0.2">
      <c r="A11" s="59"/>
      <c r="B11" s="60"/>
      <c r="C11" s="60"/>
      <c r="D11" s="61"/>
    </row>
    <row r="12" spans="1:5" x14ac:dyDescent="0.2">
      <c r="A12" s="60" t="s">
        <v>4</v>
      </c>
      <c r="B12" s="60"/>
      <c r="C12" s="60"/>
      <c r="D12" s="91">
        <f>SUBTOTAL(109,Expense18[Amount])</f>
        <v>0</v>
      </c>
    </row>
    <row r="13" spans="1:5" x14ac:dyDescent="0.2">
      <c r="A13" s="60" t="s">
        <v>23</v>
      </c>
      <c r="B13" s="60"/>
      <c r="C13" s="60"/>
      <c r="D13" s="60"/>
    </row>
    <row r="14" spans="1:5" ht="15" x14ac:dyDescent="0.25">
      <c r="A14" s="115" t="s">
        <v>43</v>
      </c>
      <c r="B14" s="116"/>
      <c r="C14" s="116"/>
      <c r="D14" s="117"/>
    </row>
    <row r="15" spans="1:5" x14ac:dyDescent="0.2">
      <c r="A15" s="92" t="s">
        <v>0</v>
      </c>
      <c r="B15" s="92" t="s">
        <v>3</v>
      </c>
      <c r="C15" s="92" t="s">
        <v>2</v>
      </c>
      <c r="D15" s="92" t="s">
        <v>21</v>
      </c>
    </row>
    <row r="16" spans="1:5" x14ac:dyDescent="0.2">
      <c r="A16" s="66"/>
      <c r="B16" s="67"/>
      <c r="C16" s="67"/>
      <c r="D16" s="68"/>
    </row>
    <row r="17" spans="1:5" x14ac:dyDescent="0.2">
      <c r="A17" s="66"/>
      <c r="B17" s="67"/>
      <c r="C17" s="67"/>
      <c r="D17" s="68"/>
    </row>
    <row r="18" spans="1:5" x14ac:dyDescent="0.2">
      <c r="A18" s="66"/>
      <c r="B18" s="67"/>
      <c r="C18" s="67"/>
      <c r="D18" s="68"/>
    </row>
    <row r="19" spans="1:5" x14ac:dyDescent="0.2">
      <c r="A19" s="66"/>
      <c r="B19" s="67"/>
      <c r="C19" s="67"/>
      <c r="D19" s="68"/>
    </row>
    <row r="20" spans="1:5" x14ac:dyDescent="0.2">
      <c r="A20" s="66"/>
      <c r="B20" s="67"/>
      <c r="C20" s="67"/>
      <c r="D20" s="68"/>
    </row>
    <row r="21" spans="1:5" x14ac:dyDescent="0.2">
      <c r="A21" s="66"/>
      <c r="B21" s="67"/>
      <c r="C21" s="67"/>
      <c r="D21" s="68"/>
      <c r="E21" s="93"/>
    </row>
    <row r="22" spans="1:5" x14ac:dyDescent="0.2">
      <c r="A22" s="67" t="s">
        <v>4</v>
      </c>
      <c r="B22" s="67"/>
      <c r="C22" s="67"/>
      <c r="D22" s="100">
        <f>SUBTOTAL(109,Expense28[Amount])</f>
        <v>0</v>
      </c>
    </row>
    <row r="23" spans="1:5" x14ac:dyDescent="0.2">
      <c r="A23" s="60" t="s">
        <v>23</v>
      </c>
      <c r="B23" s="60"/>
      <c r="C23" s="60"/>
      <c r="D23" s="60"/>
    </row>
    <row r="24" spans="1:5" ht="15" x14ac:dyDescent="0.25">
      <c r="A24" s="118" t="s">
        <v>57</v>
      </c>
      <c r="B24" s="119"/>
      <c r="C24" s="119"/>
      <c r="D24" s="120"/>
    </row>
    <row r="25" spans="1:5" x14ac:dyDescent="0.2">
      <c r="A25" s="89" t="s">
        <v>0</v>
      </c>
      <c r="B25" s="89" t="s">
        <v>3</v>
      </c>
      <c r="C25" s="89" t="s">
        <v>1</v>
      </c>
      <c r="D25" s="89" t="s">
        <v>21</v>
      </c>
    </row>
    <row r="26" spans="1:5" x14ac:dyDescent="0.2">
      <c r="A26" s="59"/>
      <c r="B26" s="60"/>
      <c r="C26" s="60"/>
      <c r="D26" s="61"/>
    </row>
    <row r="27" spans="1:5" x14ac:dyDescent="0.2">
      <c r="A27" s="59"/>
      <c r="B27" s="60"/>
      <c r="C27" s="60"/>
      <c r="D27" s="61"/>
    </row>
    <row r="28" spans="1:5" x14ac:dyDescent="0.2">
      <c r="A28" s="59"/>
      <c r="B28" s="60"/>
      <c r="C28" s="60"/>
      <c r="D28" s="61"/>
    </row>
    <row r="29" spans="1:5" x14ac:dyDescent="0.2">
      <c r="A29" s="59"/>
      <c r="B29" s="60"/>
      <c r="C29" s="60"/>
      <c r="D29" s="61"/>
    </row>
    <row r="30" spans="1:5" x14ac:dyDescent="0.2">
      <c r="A30" s="59"/>
      <c r="B30" s="60"/>
      <c r="C30" s="60"/>
      <c r="D30" s="61"/>
    </row>
    <row r="31" spans="1:5" x14ac:dyDescent="0.2">
      <c r="A31" s="59"/>
      <c r="B31" s="60"/>
      <c r="C31" s="60"/>
      <c r="D31" s="61"/>
    </row>
    <row r="32" spans="1:5" x14ac:dyDescent="0.2">
      <c r="A32" s="59"/>
      <c r="B32" s="60"/>
      <c r="C32" s="60"/>
      <c r="D32" s="61"/>
    </row>
    <row r="33" spans="1:5" x14ac:dyDescent="0.2">
      <c r="A33" s="60" t="s">
        <v>4</v>
      </c>
      <c r="B33" s="60"/>
      <c r="C33" s="60"/>
      <c r="D33" s="91">
        <f>SUBTOTAL(109,Expense38[Amount])</f>
        <v>0</v>
      </c>
    </row>
    <row r="34" spans="1:5" x14ac:dyDescent="0.2">
      <c r="A34" s="60" t="s">
        <v>23</v>
      </c>
      <c r="B34" s="60"/>
      <c r="C34" s="60"/>
      <c r="D34" s="60"/>
    </row>
    <row r="35" spans="1:5" ht="15" x14ac:dyDescent="0.25">
      <c r="A35" s="121" t="s">
        <v>42</v>
      </c>
      <c r="B35" s="122"/>
      <c r="C35" s="122"/>
      <c r="D35" s="123"/>
    </row>
    <row r="36" spans="1:5" x14ac:dyDescent="0.2">
      <c r="A36" s="89" t="s">
        <v>0</v>
      </c>
      <c r="B36" s="89" t="s">
        <v>3</v>
      </c>
      <c r="C36" s="89" t="s">
        <v>1</v>
      </c>
      <c r="D36" s="89" t="s">
        <v>21</v>
      </c>
    </row>
    <row r="37" spans="1:5" x14ac:dyDescent="0.2">
      <c r="A37" s="59">
        <v>42604</v>
      </c>
      <c r="B37" s="60"/>
      <c r="C37" s="60" t="s">
        <v>84</v>
      </c>
      <c r="D37" s="61">
        <v>1831.05</v>
      </c>
    </row>
    <row r="38" spans="1:5" x14ac:dyDescent="0.2">
      <c r="A38" s="59">
        <v>42604</v>
      </c>
      <c r="B38" s="60"/>
      <c r="C38" s="60" t="s">
        <v>84</v>
      </c>
      <c r="D38" s="61">
        <v>1831.05</v>
      </c>
    </row>
    <row r="39" spans="1:5" x14ac:dyDescent="0.2">
      <c r="A39" s="59"/>
      <c r="B39" s="60"/>
      <c r="C39" s="60"/>
      <c r="D39" s="61"/>
    </row>
    <row r="40" spans="1:5" x14ac:dyDescent="0.2">
      <c r="A40" s="60"/>
      <c r="B40" s="60"/>
      <c r="C40" s="60"/>
      <c r="D40" s="60"/>
    </row>
    <row r="41" spans="1:5" x14ac:dyDescent="0.2">
      <c r="A41" s="60" t="s">
        <v>4</v>
      </c>
      <c r="B41" s="60"/>
      <c r="C41" s="60"/>
      <c r="D41" s="91">
        <f>SUBTOTAL(109,Expense48[Amount])</f>
        <v>3662.1</v>
      </c>
    </row>
    <row r="42" spans="1:5" x14ac:dyDescent="0.2">
      <c r="A42" s="60" t="s">
        <v>24</v>
      </c>
      <c r="B42" s="60"/>
      <c r="C42" s="60"/>
      <c r="D42" s="60"/>
    </row>
    <row r="43" spans="1:5" ht="15" x14ac:dyDescent="0.25">
      <c r="A43" s="108" t="s">
        <v>44</v>
      </c>
      <c r="B43" s="109"/>
      <c r="C43" s="109"/>
      <c r="D43" s="110"/>
    </row>
    <row r="44" spans="1:5" x14ac:dyDescent="0.2">
      <c r="A44" s="92" t="s">
        <v>0</v>
      </c>
      <c r="B44" s="92" t="s">
        <v>3</v>
      </c>
      <c r="C44" s="92" t="s">
        <v>1</v>
      </c>
      <c r="D44" s="92" t="s">
        <v>21</v>
      </c>
      <c r="E44" s="101" t="s">
        <v>71</v>
      </c>
    </row>
    <row r="45" spans="1:5" x14ac:dyDescent="0.2">
      <c r="A45" s="66">
        <v>42613</v>
      </c>
      <c r="B45" s="67"/>
      <c r="C45" s="67" t="s">
        <v>79</v>
      </c>
      <c r="D45" s="68">
        <v>3240</v>
      </c>
      <c r="E45" s="73"/>
    </row>
    <row r="46" spans="1:5" x14ac:dyDescent="0.2">
      <c r="A46" s="66"/>
      <c r="B46" s="67"/>
      <c r="C46" s="67"/>
      <c r="D46" s="68"/>
      <c r="E46" s="73"/>
    </row>
    <row r="47" spans="1:5" x14ac:dyDescent="0.2">
      <c r="A47" s="66"/>
      <c r="B47" s="67"/>
      <c r="C47" s="67" t="s">
        <v>78</v>
      </c>
      <c r="D47" s="68"/>
      <c r="E47" s="73"/>
    </row>
    <row r="48" spans="1:5" x14ac:dyDescent="0.2">
      <c r="A48" s="67" t="s">
        <v>4</v>
      </c>
      <c r="B48" s="67"/>
      <c r="C48" s="67"/>
      <c r="D48" s="100">
        <f>SUBTOTAL(109,Expense58[Amount])</f>
        <v>3240</v>
      </c>
      <c r="E48" s="67"/>
    </row>
    <row r="49" spans="4:4" x14ac:dyDescent="0.2">
      <c r="D49" s="94"/>
    </row>
    <row r="51" spans="4:4" x14ac:dyDescent="0.2">
      <c r="D51" s="94"/>
    </row>
  </sheetData>
  <mergeCells count="6">
    <mergeCell ref="A43:D43"/>
    <mergeCell ref="A1:D1"/>
    <mergeCell ref="A4:D4"/>
    <mergeCell ref="A14:D14"/>
    <mergeCell ref="A24:D24"/>
    <mergeCell ref="A35:D35"/>
  </mergeCells>
  <pageMargins left="0.7" right="0.7" top="0.75" bottom="0.75" header="0.3" footer="0.3"/>
  <pageSetup paperSize="9" scale="97" fitToHeight="0" orientation="portrait" r:id="rId1"/>
  <rowBreaks count="1" manualBreakCount="1">
    <brk id="23" max="4" man="1"/>
  </rowBreaks>
  <tableParts count="5"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449BF9F-1772-4721-AF4A-287C9FC284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Year Trends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Aug!Print_Area</vt:lpstr>
      <vt:lpstr>Dec!Print_Area</vt:lpstr>
      <vt:lpstr>Jul!Print_Area</vt:lpstr>
      <vt:lpstr>May!Print_Area</vt:lpstr>
      <vt:lpstr>Nov!Print_Area</vt:lpstr>
      <vt:lpstr>Sep!Print_Area</vt:lpstr>
      <vt:lpstr>'Year Trends'!Print_Area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2016-06-30T07:32:09Z</dcterms:created>
  <dcterms:modified xsi:type="dcterms:W3CDTF">2016-11-21T10:18:25Z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TC022643149991</vt:lpwstr>
  </property>
</Properties>
</file>