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\Dropbox\SB to GG\"/>
    </mc:Choice>
  </mc:AlternateContent>
  <bookViews>
    <workbookView xWindow="0" yWindow="0" windowWidth="28800" windowHeight="11310" activeTab="6"/>
  </bookViews>
  <sheets>
    <sheet name="Narbutas" sheetId="2" r:id="rId1"/>
    <sheet name="Mades" sheetId="4" r:id="rId2"/>
    <sheet name="Rim" sheetId="5" r:id="rId3"/>
    <sheet name="Wilking" sheetId="6" r:id="rId4"/>
    <sheet name="Kibernetik" sheetId="9" r:id="rId5"/>
    <sheet name="Office Depot" sheetId="7" r:id="rId6"/>
    <sheet name="Landi" sheetId="8" r:id="rId7"/>
    <sheet name="AMF" sheetId="10" r:id="rId8"/>
  </sheets>
  <definedNames>
    <definedName name="_xlnm.Print_Area" localSheetId="2">Rim!$A$1:$K$5</definedName>
    <definedName name="_xlnm.Print_Titles" localSheetId="4">Kibernetik!$1:$3</definedName>
    <definedName name="_xlnm.Print_Titles" localSheetId="6">Landi!$1:$2</definedName>
    <definedName name="_xlnm.Print_Titles" localSheetId="0">Narbutas!$1:$2</definedName>
    <definedName name="_xlnm.Print_Titles" localSheetId="5">'Office Depot'!$1:$2</definedName>
    <definedName name="_xlnm.Print_Titles" localSheetId="2">Rim!$1:$2</definedName>
    <definedName name="_xlnm.Print_Titles" localSheetId="3">Wilking!$1:$2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0" l="1"/>
  <c r="P5" i="10" s="1"/>
  <c r="O5" i="10"/>
  <c r="J6" i="10"/>
  <c r="P6" i="10" s="1"/>
  <c r="O6" i="10"/>
  <c r="J7" i="10"/>
  <c r="P7" i="10" s="1"/>
  <c r="O7" i="10"/>
  <c r="O35" i="10" s="1"/>
  <c r="J8" i="10"/>
  <c r="O8" i="10"/>
  <c r="P8" i="10"/>
  <c r="J9" i="10"/>
  <c r="O9" i="10"/>
  <c r="P9" i="10" s="1"/>
  <c r="J10" i="10"/>
  <c r="P10" i="10" s="1"/>
  <c r="O10" i="10"/>
  <c r="J11" i="10"/>
  <c r="P11" i="10" s="1"/>
  <c r="O11" i="10"/>
  <c r="J12" i="10"/>
  <c r="O12" i="10"/>
  <c r="P12" i="10"/>
  <c r="J13" i="10"/>
  <c r="O13" i="10"/>
  <c r="P13" i="10" s="1"/>
  <c r="J14" i="10"/>
  <c r="P14" i="10" s="1"/>
  <c r="O14" i="10"/>
  <c r="J15" i="10"/>
  <c r="P15" i="10" s="1"/>
  <c r="O15" i="10"/>
  <c r="J16" i="10"/>
  <c r="O16" i="10"/>
  <c r="P16" i="10"/>
  <c r="J17" i="10"/>
  <c r="O17" i="10"/>
  <c r="P17" i="10" s="1"/>
  <c r="J18" i="10"/>
  <c r="P18" i="10" s="1"/>
  <c r="O18" i="10"/>
  <c r="J19" i="10"/>
  <c r="P19" i="10" s="1"/>
  <c r="O19" i="10"/>
  <c r="J20" i="10"/>
  <c r="O20" i="10"/>
  <c r="P20" i="10"/>
  <c r="J21" i="10"/>
  <c r="O21" i="10"/>
  <c r="P21" i="10" s="1"/>
  <c r="J22" i="10"/>
  <c r="P22" i="10" s="1"/>
  <c r="O22" i="10"/>
  <c r="J23" i="10"/>
  <c r="P23" i="10" s="1"/>
  <c r="O23" i="10"/>
  <c r="J24" i="10"/>
  <c r="O24" i="10"/>
  <c r="P24" i="10"/>
  <c r="J25" i="10"/>
  <c r="O25" i="10"/>
  <c r="P25" i="10"/>
  <c r="J26" i="10"/>
  <c r="P26" i="10" s="1"/>
  <c r="O26" i="10"/>
  <c r="J27" i="10"/>
  <c r="P27" i="10" s="1"/>
  <c r="O27" i="10"/>
  <c r="J28" i="10"/>
  <c r="O28" i="10"/>
  <c r="P28" i="10"/>
  <c r="J29" i="10"/>
  <c r="O29" i="10"/>
  <c r="P29" i="10"/>
  <c r="J30" i="10"/>
  <c r="P30" i="10" s="1"/>
  <c r="O30" i="10"/>
  <c r="J31" i="10"/>
  <c r="P31" i="10" s="1"/>
  <c r="O31" i="10"/>
  <c r="J32" i="10"/>
  <c r="O32" i="10"/>
  <c r="P32" i="10"/>
  <c r="J33" i="10"/>
  <c r="O33" i="10"/>
  <c r="P33" i="10"/>
  <c r="J35" i="10"/>
  <c r="K35" i="10"/>
  <c r="L35" i="10"/>
  <c r="M35" i="10"/>
  <c r="N35" i="10"/>
  <c r="P35" i="10" l="1"/>
  <c r="J51" i="9"/>
  <c r="G51" i="9"/>
  <c r="M51" i="9" s="1"/>
  <c r="M48" i="9"/>
  <c r="L48" i="9"/>
  <c r="H48" i="9"/>
  <c r="M47" i="9"/>
  <c r="L47" i="9"/>
  <c r="H47" i="9"/>
  <c r="M46" i="9"/>
  <c r="L46" i="9"/>
  <c r="H46" i="9"/>
  <c r="M45" i="9"/>
  <c r="L45" i="9"/>
  <c r="H45" i="9"/>
  <c r="M44" i="9"/>
  <c r="L44" i="9"/>
  <c r="H44" i="9"/>
  <c r="M43" i="9"/>
  <c r="L43" i="9"/>
  <c r="H43" i="9"/>
  <c r="M42" i="9"/>
  <c r="L42" i="9"/>
  <c r="K42" i="9"/>
  <c r="H42" i="9"/>
  <c r="E42" i="9"/>
  <c r="M41" i="9"/>
  <c r="L41" i="9"/>
  <c r="H41" i="9"/>
  <c r="M40" i="9"/>
  <c r="L40" i="9"/>
  <c r="H40" i="9"/>
  <c r="M39" i="9"/>
  <c r="L39" i="9"/>
  <c r="H39" i="9"/>
  <c r="M38" i="9"/>
  <c r="L38" i="9"/>
  <c r="H38" i="9"/>
  <c r="M37" i="9"/>
  <c r="L37" i="9"/>
  <c r="H37" i="9"/>
  <c r="M36" i="9"/>
  <c r="L36" i="9"/>
  <c r="H36" i="9"/>
  <c r="M35" i="9"/>
  <c r="L35" i="9"/>
  <c r="H35" i="9"/>
  <c r="M34" i="9"/>
  <c r="L34" i="9"/>
  <c r="H34" i="9"/>
  <c r="M33" i="9"/>
  <c r="L33" i="9"/>
  <c r="H33" i="9"/>
  <c r="M32" i="9"/>
  <c r="L32" i="9"/>
  <c r="H32" i="9"/>
  <c r="M31" i="9"/>
  <c r="L31" i="9"/>
  <c r="H31" i="9"/>
  <c r="M30" i="9"/>
  <c r="L30" i="9"/>
  <c r="H30" i="9"/>
  <c r="M29" i="9"/>
  <c r="L29" i="9"/>
  <c r="H29" i="9"/>
  <c r="M28" i="9"/>
  <c r="L28" i="9"/>
  <c r="H28" i="9"/>
  <c r="M27" i="9"/>
  <c r="L27" i="9"/>
  <c r="K27" i="9"/>
  <c r="H27" i="9"/>
  <c r="E27" i="9"/>
  <c r="M26" i="9"/>
  <c r="L26" i="9"/>
  <c r="H26" i="9"/>
  <c r="M25" i="9"/>
  <c r="L25" i="9"/>
  <c r="H25" i="9"/>
  <c r="M24" i="9"/>
  <c r="L24" i="9"/>
  <c r="H24" i="9"/>
  <c r="M23" i="9"/>
  <c r="L23" i="9"/>
  <c r="H23" i="9"/>
  <c r="M22" i="9"/>
  <c r="L22" i="9"/>
  <c r="K22" i="9"/>
  <c r="H22" i="9"/>
  <c r="E22" i="9"/>
  <c r="M21" i="9"/>
  <c r="L21" i="9"/>
  <c r="H21" i="9"/>
  <c r="M20" i="9"/>
  <c r="L20" i="9"/>
  <c r="H20" i="9"/>
  <c r="M19" i="9"/>
  <c r="L19" i="9"/>
  <c r="H19" i="9"/>
  <c r="M18" i="9"/>
  <c r="L18" i="9"/>
  <c r="H18" i="9"/>
  <c r="M17" i="9"/>
  <c r="L17" i="9"/>
  <c r="H17" i="9"/>
  <c r="M16" i="9"/>
  <c r="L16" i="9"/>
  <c r="H16" i="9"/>
  <c r="M15" i="9"/>
  <c r="L15" i="9"/>
  <c r="H15" i="9"/>
  <c r="M14" i="9"/>
  <c r="L14" i="9"/>
  <c r="H14" i="9"/>
  <c r="M13" i="9"/>
  <c r="L13" i="9"/>
  <c r="E13" i="9"/>
  <c r="M12" i="9"/>
  <c r="L12" i="9"/>
  <c r="H12" i="9"/>
  <c r="M11" i="9"/>
  <c r="L11" i="9"/>
  <c r="H11" i="9"/>
  <c r="M10" i="9"/>
  <c r="L10" i="9"/>
  <c r="H10" i="9"/>
  <c r="M9" i="9"/>
  <c r="L9" i="9"/>
  <c r="H9" i="9"/>
  <c r="M8" i="9"/>
  <c r="L8" i="9"/>
  <c r="H8" i="9"/>
  <c r="M7" i="9"/>
  <c r="L7" i="9"/>
  <c r="H7" i="9"/>
  <c r="M6" i="9"/>
  <c r="L6" i="9"/>
  <c r="H6" i="9"/>
  <c r="M5" i="9"/>
  <c r="L5" i="9"/>
  <c r="H5" i="9"/>
  <c r="M4" i="9"/>
  <c r="L4" i="9"/>
  <c r="H4" i="9"/>
  <c r="K6" i="8"/>
  <c r="H6" i="8"/>
  <c r="E6" i="8"/>
  <c r="J3" i="8"/>
  <c r="C3" i="8"/>
  <c r="E3" i="8" s="1"/>
  <c r="K117" i="7"/>
  <c r="H117" i="7"/>
  <c r="E117" i="7"/>
  <c r="I110" i="7"/>
  <c r="I109" i="7"/>
  <c r="I105" i="7"/>
  <c r="I101" i="7"/>
  <c r="I98" i="7"/>
  <c r="I96" i="7"/>
  <c r="I92" i="7"/>
  <c r="I85" i="7"/>
  <c r="I81" i="7"/>
  <c r="I78" i="7"/>
  <c r="I77" i="7"/>
  <c r="I75" i="7"/>
  <c r="I73" i="7"/>
  <c r="I67" i="7"/>
  <c r="I66" i="7"/>
  <c r="I63" i="7"/>
  <c r="I60" i="7"/>
  <c r="I56" i="7"/>
  <c r="I53" i="7"/>
  <c r="I44" i="7"/>
  <c r="I43" i="7"/>
  <c r="I41" i="7"/>
  <c r="I40" i="7"/>
  <c r="I39" i="7"/>
  <c r="I38" i="7"/>
  <c r="I37" i="7"/>
  <c r="I34" i="7"/>
  <c r="I25" i="7"/>
  <c r="I24" i="7"/>
  <c r="I23" i="7"/>
  <c r="I22" i="7"/>
  <c r="I21" i="7"/>
  <c r="I15" i="7"/>
  <c r="I13" i="7"/>
  <c r="I9" i="7"/>
  <c r="I5" i="7"/>
  <c r="C15" i="6"/>
  <c r="L9" i="6"/>
  <c r="H9" i="6"/>
  <c r="E9" i="6"/>
  <c r="K7" i="6"/>
  <c r="F7" i="6"/>
  <c r="H7" i="6" s="1"/>
  <c r="E7" i="6"/>
  <c r="E10" i="6" s="1"/>
  <c r="K6" i="6"/>
  <c r="E6" i="6"/>
  <c r="L6" i="6" s="1"/>
  <c r="L5" i="6"/>
  <c r="K5" i="6"/>
  <c r="J5" i="6"/>
  <c r="H5" i="6"/>
  <c r="J4" i="6"/>
  <c r="G4" i="6"/>
  <c r="K4" i="6" s="1"/>
  <c r="K3" i="6"/>
  <c r="J3" i="6"/>
  <c r="H3" i="6"/>
  <c r="G3" i="6"/>
  <c r="E3" i="6"/>
  <c r="L3" i="6" s="1"/>
  <c r="K5" i="5"/>
  <c r="H5" i="5"/>
  <c r="E5" i="5"/>
  <c r="K3" i="5"/>
  <c r="J3" i="5"/>
  <c r="F3" i="5"/>
  <c r="C3" i="5"/>
  <c r="K31" i="4"/>
  <c r="I31" i="4"/>
  <c r="G31" i="4"/>
  <c r="F3" i="8" l="1"/>
  <c r="H3" i="8" s="1"/>
  <c r="K3" i="8" s="1"/>
  <c r="I3" i="8"/>
  <c r="L7" i="6"/>
  <c r="H4" i="6"/>
  <c r="L4" i="6" s="1"/>
  <c r="L10" i="6" s="1"/>
  <c r="H10" i="6" l="1"/>
  <c r="L161" i="2"/>
  <c r="I161" i="2"/>
  <c r="F161" i="2"/>
  <c r="J90" i="2"/>
  <c r="J80" i="2"/>
  <c r="J77" i="2"/>
  <c r="J71" i="2"/>
  <c r="J67" i="2"/>
  <c r="J51" i="2"/>
  <c r="J50" i="2"/>
  <c r="J46" i="2"/>
  <c r="J40" i="2"/>
  <c r="J29" i="2"/>
  <c r="J28" i="2"/>
  <c r="J27" i="2"/>
  <c r="J22" i="2"/>
  <c r="J21" i="2"/>
  <c r="J14" i="2"/>
  <c r="J10" i="2"/>
  <c r="J5" i="2"/>
  <c r="J4" i="2"/>
  <c r="J3" i="2"/>
</calcChain>
</file>

<file path=xl/sharedStrings.xml><?xml version="1.0" encoding="utf-8"?>
<sst xmlns="http://schemas.openxmlformats.org/spreadsheetml/2006/main" count="796" uniqueCount="622">
  <si>
    <t>CA Narbutas 01.01.2015 - 13.07.2016</t>
  </si>
  <si>
    <t>ItemId</t>
  </si>
  <si>
    <t>Name</t>
  </si>
  <si>
    <t>Invoice Date</t>
  </si>
  <si>
    <t>Price</t>
  </si>
  <si>
    <t>Qty
2015</t>
  </si>
  <si>
    <t>CA 2015</t>
  </si>
  <si>
    <t>Price2</t>
  </si>
  <si>
    <t>Qty
2016</t>
  </si>
  <si>
    <t>CA 2016</t>
  </si>
  <si>
    <t>Preis-
steigerung</t>
  </si>
  <si>
    <t>Qty
Total2</t>
  </si>
  <si>
    <t>CA Total</t>
  </si>
  <si>
    <t>PX0Z013</t>
  </si>
  <si>
    <t>Plastic legs (4 pcs.)</t>
  </si>
  <si>
    <t>PU0Z001-NN</t>
  </si>
  <si>
    <t>Shelf. Uni Plus.</t>
  </si>
  <si>
    <t>PX5N101-NN-A</t>
  </si>
  <si>
    <t>Assembled bookcase (without base). Uni.</t>
  </si>
  <si>
    <t>PSUC024-GE1</t>
  </si>
  <si>
    <t>Task chair. FILO.</t>
  </si>
  <si>
    <t>PSIA424-D11PM1M</t>
  </si>
  <si>
    <t>Cantilever visitor chair. diva GAMA. 2 units per box.</t>
  </si>
  <si>
    <t>PDNF632-M1EQ</t>
  </si>
  <si>
    <t>Mobile pedestal (3 metal sided drawers) with central locking</t>
  </si>
  <si>
    <t>G2A503P700</t>
  </si>
  <si>
    <t>Desktop 1600 x 800 (rectangular)</t>
  </si>
  <si>
    <t>G6F176</t>
  </si>
  <si>
    <t>Kojos sulankstomos (2 vnt.) (chromas)</t>
  </si>
  <si>
    <t>PZNZ010-E</t>
  </si>
  <si>
    <t>Rectangular metal desk grommet.</t>
  </si>
  <si>
    <t>PDNA181-M1M-2U</t>
  </si>
  <si>
    <t>Desk with a cut-out for wire management</t>
  </si>
  <si>
    <t>PX3S122-M1EY-A</t>
  </si>
  <si>
    <t>Assembled cabinet with sliding doors. Uni Slide.</t>
  </si>
  <si>
    <t>PX0Z120-M1</t>
  </si>
  <si>
    <t>Plinth for 1200mm wide cabinets. Uni.</t>
  </si>
  <si>
    <t>PSXA100-Z3</t>
  </si>
  <si>
    <t>Conference chair. MOON.</t>
  </si>
  <si>
    <t>PSMA200-GE7M</t>
  </si>
  <si>
    <t>Bench system (2 seats). Ovum.</t>
  </si>
  <si>
    <t>PDNA160-PPM-2U</t>
  </si>
  <si>
    <t>Desk</t>
  </si>
  <si>
    <t>PDNA180-M1E-2U</t>
  </si>
  <si>
    <t>PU0Z002-M1</t>
  </si>
  <si>
    <t>Shelves (2 pcs.). Uni Plus.</t>
  </si>
  <si>
    <t>PX0Z101-NN</t>
  </si>
  <si>
    <t>Plinth for Uni plus cabinets</t>
  </si>
  <si>
    <t>PSTA020-GF6</t>
  </si>
  <si>
    <t>Visitor chair. AURA.</t>
  </si>
  <si>
    <t>PSMA300-GE7M</t>
  </si>
  <si>
    <t>Bench system (3 seats). Ovum.</t>
  </si>
  <si>
    <t>PZNZ010-M</t>
  </si>
  <si>
    <t>Metal frame for wire management</t>
  </si>
  <si>
    <t>PDNC080-M1M-2U</t>
  </si>
  <si>
    <t>Supplementary unit (edge w=600 mm)</t>
  </si>
  <si>
    <t>PX5H082-NNMK-A</t>
  </si>
  <si>
    <t>Assembled cabinet (without base). Uni.</t>
  </si>
  <si>
    <t>PX5H082-NNMK</t>
  </si>
  <si>
    <t>Cabinet with lockable doors</t>
  </si>
  <si>
    <t>PU5T101-MNNMK</t>
  </si>
  <si>
    <t>Cabinet with tambour doors. Uni Plus.</t>
  </si>
  <si>
    <t>PZZZ041</t>
  </si>
  <si>
    <t>Cable duct (transparent plastic). 770x100, H=50 ONE</t>
  </si>
  <si>
    <t>PSIA124-GE1PM1H</t>
  </si>
  <si>
    <t>Cantilever visitor chair. diva GAMA.</t>
  </si>
  <si>
    <t>Cantilever visitor chair. W=560, D=600, H=840, SH=450. Gama</t>
  </si>
  <si>
    <t>PDNA160-NNM-2U</t>
  </si>
  <si>
    <t>PDNA180-NNM-2U</t>
  </si>
  <si>
    <t>PDNA181-NNM-2U</t>
  </si>
  <si>
    <t>PDNF632-NNMQ</t>
  </si>
  <si>
    <t>PDNC080-NNM-2U</t>
  </si>
  <si>
    <t>PDNA181-UUT1-2U</t>
  </si>
  <si>
    <t>PSIA104-GE1GM8H</t>
  </si>
  <si>
    <t>Four - legged visitor chair. GAMA.</t>
  </si>
  <si>
    <t>PDNF632-UUT1Q</t>
  </si>
  <si>
    <t>PZNZ010-T1</t>
  </si>
  <si>
    <t>Rectangular metal desk grommet. Nova. 317x119, H=27</t>
  </si>
  <si>
    <t>PU5T101-MM1MK</t>
  </si>
  <si>
    <t>PDNA140-M1E-2U</t>
  </si>
  <si>
    <t>PDNA180-UUT1-2U</t>
  </si>
  <si>
    <t>PX0Z101-M1</t>
  </si>
  <si>
    <t>PDNE503-PPMG</t>
  </si>
  <si>
    <t>Cabinet with lock and 4 shelves. Nova</t>
  </si>
  <si>
    <t>PDNA142-M1M-2U</t>
  </si>
  <si>
    <t>PDNA161-NNM-2UH</t>
  </si>
  <si>
    <t>Desk 1600x800 with adjustable legs H=620-850</t>
  </si>
  <si>
    <t>PAFZ040-T1</t>
  </si>
  <si>
    <t>Set of 2 metal legs.</t>
  </si>
  <si>
    <t>PSPA100-D11</t>
  </si>
  <si>
    <t>Armchair (1 seat. Rubik). Rossetto</t>
  </si>
  <si>
    <t>PX3N101-PP-A</t>
  </si>
  <si>
    <t>PU5T101-EM1MK</t>
  </si>
  <si>
    <t>PDCL161-PPM</t>
  </si>
  <si>
    <t>Crescent desk (L/H). Optima C.</t>
  </si>
  <si>
    <t>PDCR161-PPM</t>
  </si>
  <si>
    <t>Crescent desk (R/H). Optima C.</t>
  </si>
  <si>
    <t>PDNA180-M1M-2U</t>
  </si>
  <si>
    <t>PDHA165-M1M</t>
  </si>
  <si>
    <t>Electric height adjustable desk with a mesh fabric cover for control box under the destop. 1600x800, H=705-1195. ONE</t>
  </si>
  <si>
    <t>PX0Z100-PP</t>
  </si>
  <si>
    <t>Plinth for 1000mm wide cabinets. Uni.</t>
  </si>
  <si>
    <t>PAFU143-YE6</t>
  </si>
  <si>
    <t>Screen L-1400, H=1800.</t>
  </si>
  <si>
    <t>PAFZ040-M</t>
  </si>
  <si>
    <t>PSPA012-D11</t>
  </si>
  <si>
    <t>Armchair (Danae/R1). Rossetto</t>
  </si>
  <si>
    <t>PAFZ001-M</t>
  </si>
  <si>
    <t>Connecting component for screens (2pcs.) Free Standing. H=34</t>
  </si>
  <si>
    <t>PDNA181-NNM-2UH</t>
  </si>
  <si>
    <t>Desk 1800x800 with adjustable legs H=620-850</t>
  </si>
  <si>
    <t>PU0Z004</t>
  </si>
  <si>
    <t>Pull out filing cradle. Uni Plus.</t>
  </si>
  <si>
    <t>PAFU143-GZ2</t>
  </si>
  <si>
    <t>PSIC044-GE1PM1</t>
  </si>
  <si>
    <t>Task chair. DIVA.</t>
  </si>
  <si>
    <t>PU2T101-MNNMK</t>
  </si>
  <si>
    <t>PDNK165-GE2M</t>
  </si>
  <si>
    <t>Screen for 1600 mm length desk</t>
  </si>
  <si>
    <t>PATP180-GS2M</t>
  </si>
  <si>
    <t>Screen for 1800mm length desk.</t>
  </si>
  <si>
    <t>G6P484T90</t>
  </si>
  <si>
    <t>screws for UNI cabinets G1B160/161</t>
  </si>
  <si>
    <t>PX2S122-NNMY-A</t>
  </si>
  <si>
    <t>PSUA300-PC5</t>
  </si>
  <si>
    <t>Bar stool. WAIT.</t>
  </si>
  <si>
    <t>PDNE213-PPMG</t>
  </si>
  <si>
    <t>Cabinet with lock and 1 shelf. Nova</t>
  </si>
  <si>
    <t>PX2S082-NNMY</t>
  </si>
  <si>
    <t>Cabinet with sliding doors. Uni Slide.</t>
  </si>
  <si>
    <t>PU3T101-MNNMK</t>
  </si>
  <si>
    <t>PDNE203-PPMG</t>
  </si>
  <si>
    <t>Cabinet. Nova</t>
  </si>
  <si>
    <t>PX5C081-M1MK</t>
  </si>
  <si>
    <t>Cabinet. Uni.</t>
  </si>
  <si>
    <t>PCNN060-M1M-2U</t>
  </si>
  <si>
    <t>Coffee table</t>
  </si>
  <si>
    <t>PCZM120-PPM</t>
  </si>
  <si>
    <t>Conference table (unframed). Optima.</t>
  </si>
  <si>
    <t>PX0Z010</t>
  </si>
  <si>
    <t>Counterweight for cabinets with plinth. Uni</t>
  </si>
  <si>
    <t>PDBA181-NNM</t>
  </si>
  <si>
    <t>Desk (with metal frame). Optima G.</t>
  </si>
  <si>
    <t>PDNA181-PPM-2U</t>
  </si>
  <si>
    <t>PZNZ001-M1-2</t>
  </si>
  <si>
    <t>Insert</t>
  </si>
  <si>
    <t>PZNZ001-PP-2</t>
  </si>
  <si>
    <t>PZNZ002-M1-2</t>
  </si>
  <si>
    <t>PZNZ005-M1-2</t>
  </si>
  <si>
    <t>Insert with a cut-out for wire management</t>
  </si>
  <si>
    <t>PX0Z004-M</t>
  </si>
  <si>
    <t>Metal legs (4 pcs.)</t>
  </si>
  <si>
    <t>PDNF632-PPMQ</t>
  </si>
  <si>
    <t>PX0Z120-PP</t>
  </si>
  <si>
    <t>PX0Z080-M1</t>
  </si>
  <si>
    <t>Plinth for 800mm wide cabinets. Uni.</t>
  </si>
  <si>
    <t>PX0Z080-NN</t>
  </si>
  <si>
    <t>PRNS101-M1R01</t>
  </si>
  <si>
    <t>Reception unit. Nova.</t>
  </si>
  <si>
    <t>PAFU102-YE1</t>
  </si>
  <si>
    <t>Screen L-1000, H=1600.</t>
  </si>
  <si>
    <t>PAFU163-GZ2</t>
  </si>
  <si>
    <t>Screen L-1600, H=1800.</t>
  </si>
  <si>
    <t>PSZZ106-A</t>
  </si>
  <si>
    <t>3D (three directions) height adjustable armrests (2pcs.). DIVA. H=295</t>
  </si>
  <si>
    <t>PX5C121-PPMX-A</t>
  </si>
  <si>
    <t>PX5C122-PPMX-A</t>
  </si>
  <si>
    <t>Assembled wardrobe and cabinet with metal pull-out hanging rail (without base). Uni.</t>
  </si>
  <si>
    <t>PDNS328-M1M-2U</t>
  </si>
  <si>
    <t>Bench (2 desks). Nova</t>
  </si>
  <si>
    <t>PSMA200-GE1M</t>
  </si>
  <si>
    <t>PDNE216-PPMG</t>
  </si>
  <si>
    <t>Cabinet 2H with sliding door. Nova</t>
  </si>
  <si>
    <t>PU2T101-MM1MK</t>
  </si>
  <si>
    <t>PDCA121-NNM</t>
  </si>
  <si>
    <t>Cantilever desk. Optima C.</t>
  </si>
  <si>
    <t>PCNN080-NNM</t>
  </si>
  <si>
    <t>Coffe table. Nova</t>
  </si>
  <si>
    <t>PSXA100-Z1</t>
  </si>
  <si>
    <t>PCNM163-M1E-2U</t>
  </si>
  <si>
    <t>Conference table</t>
  </si>
  <si>
    <t>PCNM280-M1M-2U</t>
  </si>
  <si>
    <t>PCNM280-PPM-2U</t>
  </si>
  <si>
    <t>PCNM322-M1M-2U</t>
  </si>
  <si>
    <t>PCOM090-NNM</t>
  </si>
  <si>
    <t>PAFZ001-T1</t>
  </si>
  <si>
    <t>PDCL181-NNM</t>
  </si>
  <si>
    <t>PDCR181-NNM</t>
  </si>
  <si>
    <t>NP02038G01-P55</t>
  </si>
  <si>
    <t>Desctop for supplementary unit (edge w=800 mm)</t>
  </si>
  <si>
    <t>PDZA142-M1M</t>
  </si>
  <si>
    <t>Desk 1400x800, H-740. T-EASY.</t>
  </si>
  <si>
    <t>PDNA181-M1E-2UH</t>
  </si>
  <si>
    <t>PDNF636-PPMQ-2</t>
  </si>
  <si>
    <t>Desk high pedestal</t>
  </si>
  <si>
    <t>PDZA169-M1M</t>
  </si>
  <si>
    <t>Desk with a cut-out 1600x800, H-740. T-EASY.</t>
  </si>
  <si>
    <t>G2A761P700</t>
  </si>
  <si>
    <t>Desktop 1600x730</t>
  </si>
  <si>
    <t>G2A701P700</t>
  </si>
  <si>
    <t>Desktop 1600x800</t>
  </si>
  <si>
    <t>AR0170P89</t>
  </si>
  <si>
    <t>Desktop from G2A059P89 - 1 unit.</t>
  </si>
  <si>
    <t>AO0492P70</t>
  </si>
  <si>
    <t>Door for cabinet X2S122 - 1pcs.</t>
  </si>
  <si>
    <t>PDHA165-M1E</t>
  </si>
  <si>
    <t>PSLD012+S01</t>
  </si>
  <si>
    <t>Executive chair (classic). Sitland</t>
  </si>
  <si>
    <t>AP0059P70</t>
  </si>
  <si>
    <t>Left side from G1B088P70 (1 pcs.)</t>
  </si>
  <si>
    <t>G3C253M090</t>
  </si>
  <si>
    <t>Leg Solo, H=695</t>
  </si>
  <si>
    <t>G3C241M090-UH</t>
  </si>
  <si>
    <t>Legs 800, H=580-810</t>
  </si>
  <si>
    <t>PPSR532-NNMK</t>
  </si>
  <si>
    <t>Mobile pedestal (3 foil wrapped drawers, central locking). Optima</t>
  </si>
  <si>
    <t>PPSR535-M1MK</t>
  </si>
  <si>
    <t>Mobile pedestal (3 foil wrapped drawers, incl. full extension file drawer, central locking). (Universal).</t>
  </si>
  <si>
    <t>PPUR637-M1MK</t>
  </si>
  <si>
    <t>Mobile pedestal (3 metal sided drawers incl. file drawer, suitable for A4 or foolscap files, central locking). 430x600, H=672. Optima</t>
  </si>
  <si>
    <t>PDNH160-M1M</t>
  </si>
  <si>
    <t>Modesty panel for desk (edge w=1600 mm)</t>
  </si>
  <si>
    <t>PDNH160-NNM</t>
  </si>
  <si>
    <t>PDNH180-NNM</t>
  </si>
  <si>
    <t>Modesty panel for desk (edge w=1800 mm)</t>
  </si>
  <si>
    <t>PDZH180-NN</t>
  </si>
  <si>
    <t>Modesty panel for w=1800mm desk. Optima/Optima G.</t>
  </si>
  <si>
    <t>PSLC012-N01</t>
  </si>
  <si>
    <t>Operator chair (team work). Sitland</t>
  </si>
  <si>
    <t>PRNS200-N1M1R01</t>
  </si>
  <si>
    <t>PDNK185-GE2M</t>
  </si>
  <si>
    <t>Screen for 1800 mm length desk</t>
  </si>
  <si>
    <t>PU0Z001-M1</t>
  </si>
  <si>
    <t>PDNC080-PPM-2U</t>
  </si>
  <si>
    <t>Total :</t>
  </si>
  <si>
    <t>AMF - Quantité acheté 2015 - sept 2016</t>
  </si>
  <si>
    <t>Контрагент</t>
  </si>
  <si>
    <t>Art.Nr.</t>
  </si>
  <si>
    <t>NOM</t>
  </si>
  <si>
    <t>Beschreibung</t>
  </si>
  <si>
    <t>Номенклатура, Базовая единица измерения</t>
  </si>
  <si>
    <t>Jan</t>
  </si>
  <si>
    <t>Feb</t>
  </si>
  <si>
    <t>June</t>
  </si>
  <si>
    <t>July</t>
  </si>
  <si>
    <t>2015</t>
  </si>
  <si>
    <t>March</t>
  </si>
  <si>
    <t>May</t>
  </si>
  <si>
    <t>June2</t>
  </si>
  <si>
    <t>Sept -</t>
  </si>
  <si>
    <t>2016</t>
  </si>
  <si>
    <t>Quantité
Total</t>
  </si>
  <si>
    <t xml:space="preserve">Вешалка Радуга алюм, шт / Hanger Rainbow alum </t>
  </si>
  <si>
    <t>Hanger Rainbow alum</t>
  </si>
  <si>
    <t>EIFFEL</t>
  </si>
  <si>
    <t xml:space="preserve">Porte manteaux noir avec porte parapluie H173 cm  </t>
  </si>
  <si>
    <t>Вешалка Радуга черная б/л, шт / Hanger Rainbow black</t>
  </si>
  <si>
    <t>Hanger Rainbow black</t>
  </si>
  <si>
    <t>Гофроящик Идра б/л, компл</t>
  </si>
  <si>
    <t/>
  </si>
  <si>
    <t>AEROL</t>
  </si>
  <si>
    <t>ANDREA</t>
  </si>
  <si>
    <t xml:space="preserve">Fauteuil noir dossier haut mesh avec accoudoirs         </t>
  </si>
  <si>
    <t xml:space="preserve">Кресло АЭРО HB Line сид.Сетка черн,Неаполь N-20/сп.Сетка черная, вст.Неаполь N-20 б/л шильда клиента, шт / Chair Aero HB Line seat mesh black isert leatherette naples 20 black and back mesh black with insert naples leatherette n 20 black with klient logo  </t>
  </si>
  <si>
    <t>Chair Aero HB Line seat mesh black isert leatherette naples 20 black and 
back mesh black with insert naples leatherette n 20 black with klient logo</t>
  </si>
  <si>
    <t>Кресло АЭРО HB Line сиденье Сетка черная,Неаполь N-20/спинка Сетка черная, вставка Неаполь N-20 б/л, шт / Chair Aero HB Line mesh black back / mesh black seat insert leatherette naples n 20 black</t>
  </si>
  <si>
    <t>Chair Aero HB Line mesh black back mesh black seat insert leatherette naples n 20 black</t>
  </si>
  <si>
    <t>Кресло Поло 50 А-1 б/л (без подлокотников), шт / Chair Polo 50 A-1 without armrests</t>
  </si>
  <si>
    <t>Chair Polo 50 A-1 without armrests</t>
  </si>
  <si>
    <t xml:space="preserve">SI-POLO-002      </t>
  </si>
  <si>
    <t>PAOLA</t>
  </si>
  <si>
    <t>Chaise dactylo noire avec accoudoirs</t>
  </si>
  <si>
    <t>Кресло Поло 50/АМФ-4 А-1 б/л с шильдой клиента, шт/ Chair Polo 50/AMF-4 A-1 with klient logo</t>
  </si>
  <si>
    <t>Chair Polo 50AMF-4 A-1 with klient logo</t>
  </si>
  <si>
    <t>Кресло Поло 50/АМФ-4 А-1 б/л, шт / Chair Polo 50/AMF-4 A-1</t>
  </si>
  <si>
    <t>Chair Polo 50AMF-4 A-1</t>
  </si>
  <si>
    <t xml:space="preserve">FAVORIT                   </t>
  </si>
  <si>
    <t>ANA</t>
  </si>
  <si>
    <t>Fauteuil simili cuir dossier haut</t>
  </si>
  <si>
    <t>Кресло Фаворит Пластик на механизме качания Скаден черный б/л с шильдой клиента, шт / Chair Favorit Plastic scaden leatherette black with klient logo</t>
  </si>
  <si>
    <t>Chair Favorit Plastic scaden leatherette black with klient logo</t>
  </si>
  <si>
    <t>Кресло Фаворит Пластик на пиастре Скаден черный б/л , шт / Chair Favorit Plastic piastra leatherette scaden black</t>
  </si>
  <si>
    <t>Chair Favorit Plastic piastra leatherette scaden black</t>
  </si>
  <si>
    <t>Поддон 1200х1000 (юниор), шт</t>
  </si>
  <si>
    <t>Поддон 1200х1200 (стулья Изо), шт</t>
  </si>
  <si>
    <t>Поддон технологический специальный для упаковки стульев Изо, шт</t>
  </si>
  <si>
    <t>Подлокотник РР-198, пар / Armrests PP-198 pair for Aero HB Line Chair</t>
  </si>
  <si>
    <t>Armrests PP-198 pair for Aero HB Line Chair</t>
  </si>
  <si>
    <t>Страховка (компенсация эксп.), грн</t>
  </si>
  <si>
    <t>Стул Джокер алюм ПВХ черный б/л с шильдой клиента, шт / Chair Jocker alum PVC black with klient logo</t>
  </si>
  <si>
    <t>Chair Jocker alum PVC black with klient logo</t>
  </si>
  <si>
    <t xml:space="preserve">SI-JOKER-001        </t>
  </si>
  <si>
    <t>SARA</t>
  </si>
  <si>
    <t>Chaise pliante grise  assise et dossier rembourrés H80*L44*P40cm</t>
  </si>
  <si>
    <t>Стул Джокер черный кожзам черный б/л с шильдой клиента, шт/Chair jocker black black leatherette</t>
  </si>
  <si>
    <t>Chair jocker black black leatherette</t>
  </si>
  <si>
    <t>ZURICH</t>
  </si>
  <si>
    <t xml:space="preserve">Tabouret en Z, pied métallique, assise PVC  noir       </t>
  </si>
  <si>
    <t>Стул Зета Хокер хром Скаден черный б/л с шильдой клиента, шт/Chair Zetta Hocker chrome scaden black with klient logo</t>
  </si>
  <si>
    <t>Chair Zetta Hocker chrome scaden black with klient logo</t>
  </si>
  <si>
    <t>ISO008</t>
  </si>
  <si>
    <t>CLARA</t>
  </si>
  <si>
    <t>Chaise visiteur en bois</t>
  </si>
  <si>
    <t xml:space="preserve">Стул Изо Вуд черный с овальными внутр. заглушками под сидением 2 шт б/л, шт/Chair Iso wood black frame birch </t>
  </si>
  <si>
    <t>Chair Iso wood black frame birch</t>
  </si>
  <si>
    <t xml:space="preserve">Стул Изо черный А-1 б/л, шт / Chair Iso black frame A-1  </t>
  </si>
  <si>
    <t>Chair Iso black frame A-1</t>
  </si>
  <si>
    <t xml:space="preserve">ISO001        </t>
  </si>
  <si>
    <t>ISIS</t>
  </si>
  <si>
    <t>Chaise visiteur noire, 4 pieds, tissu, H82xL54xP42 cm</t>
  </si>
  <si>
    <t>Стул Изо черный А-1 с овальными внутр.заглушками под сидением 2 шт б/л с шильдой клиента, шт/Chair Iso black frame A-1 with klient logo</t>
  </si>
  <si>
    <t>Chair Iso black frame A-1 with klient logo</t>
  </si>
  <si>
    <t>Стул Порто хром бук (без выреза в моноблоке), шт / Chair Porto chrome beech</t>
  </si>
  <si>
    <t>Chair Porto chrome beech</t>
  </si>
  <si>
    <t>Стул Порто хром венге (без выреза в моноблоке), шт / Chair Porto chrome wenge</t>
  </si>
  <si>
    <t>Chair Porto chrome wenge</t>
  </si>
  <si>
    <t>Стул Порто хром, покрыт с обеих сторон шпоном ALPI дуб радиальный, без отверстия в моноблоке, шт / Chair Porto chrome ALPI oak</t>
  </si>
  <si>
    <t>Chair Porto chrome ALPI oak</t>
  </si>
  <si>
    <t xml:space="preserve">ISO007        </t>
  </si>
  <si>
    <t>LISA</t>
  </si>
  <si>
    <t>Chaise visiteur en plastique</t>
  </si>
  <si>
    <t>Стул Призма черный А-1 б/л с шильдой клиента, шт/Chair Prizma black frame A-1 with klient logo</t>
  </si>
  <si>
    <t>Chair Prizma black frame A-1 with klient logo</t>
  </si>
  <si>
    <t>Стул Призма черный пластик черный б/л, шт / Chair Prizma black frame plastic black</t>
  </si>
  <si>
    <t>Chair Prizma black frame plastic black</t>
  </si>
  <si>
    <t xml:space="preserve">CHR029005     </t>
  </si>
  <si>
    <t>KAREN</t>
  </si>
  <si>
    <t>Chaise en bois piétement noir</t>
  </si>
  <si>
    <t xml:space="preserve">Стул Ученический №6 черный лак береза б/л (экспорт), шт / Chair school-Master wood black frame birch </t>
  </si>
  <si>
    <t>Chair school-Master wood black frame birch</t>
  </si>
  <si>
    <t xml:space="preserve">Табурет Грас Кожзам черный б/л, шт / Chair Gras black leatherette </t>
  </si>
  <si>
    <t>Chair Gras black leatherette</t>
  </si>
  <si>
    <t>Транспортные расходы , грн</t>
  </si>
  <si>
    <t>MOBIDEA SA</t>
  </si>
  <si>
    <t>Promerka SA</t>
  </si>
  <si>
    <t>Итог</t>
  </si>
  <si>
    <t>CA Mades 2015 - 30.07.2016</t>
  </si>
  <si>
    <t>Nr Article</t>
  </si>
  <si>
    <t>Nom d'article</t>
  </si>
  <si>
    <t>Dimension</t>
  </si>
  <si>
    <t>Color</t>
  </si>
  <si>
    <t>Qte
2015</t>
  </si>
  <si>
    <t>CA
2015</t>
  </si>
  <si>
    <t>Qte
2016</t>
  </si>
  <si>
    <t>CA
2016</t>
  </si>
  <si>
    <t>Qte
Total</t>
  </si>
  <si>
    <t>CA
Total</t>
  </si>
  <si>
    <t>61 10 130</t>
  </si>
  <si>
    <t>File Cupboard Set</t>
  </si>
  <si>
    <t xml:space="preserve">(92x42x195 / 80x38x180)   </t>
  </si>
  <si>
    <t>RAL 7035</t>
  </si>
  <si>
    <t>60 10 120</t>
  </si>
  <si>
    <t>Single Tier Locker 2 Doors</t>
  </si>
  <si>
    <t xml:space="preserve"> 60x50x180             </t>
  </si>
  <si>
    <t>Body RAL7035 / Doors RAL5010</t>
  </si>
  <si>
    <t>RAL 9010</t>
  </si>
  <si>
    <t>Bookcase</t>
  </si>
  <si>
    <t xml:space="preserve"> 80x38x180                      </t>
  </si>
  <si>
    <t>RAL7035</t>
  </si>
  <si>
    <t>61 10 140</t>
  </si>
  <si>
    <t xml:space="preserve"> 92x42x195                        </t>
  </si>
  <si>
    <t>60 12 340</t>
  </si>
  <si>
    <t>Double Tier Locker 4 Doors</t>
  </si>
  <si>
    <t xml:space="preserve"> 60x50x180</t>
  </si>
  <si>
    <t>61 10 111</t>
  </si>
  <si>
    <t>File Cupboard ( Flat- Pack)</t>
  </si>
  <si>
    <t xml:space="preserve"> 92x42x195</t>
  </si>
  <si>
    <t>61 10 145</t>
  </si>
  <si>
    <t>Cabinet for Planes</t>
  </si>
  <si>
    <t xml:space="preserve"> 100X42X195</t>
  </si>
  <si>
    <t>61 10 160</t>
  </si>
  <si>
    <t>File Cupboard</t>
  </si>
  <si>
    <t xml:space="preserve"> 80x38x100</t>
  </si>
  <si>
    <t>60 10 130</t>
  </si>
  <si>
    <t>Single Tier Locker 3 Doors</t>
  </si>
  <si>
    <t xml:space="preserve"> 90x50x180</t>
  </si>
  <si>
    <t>51 1 110</t>
  </si>
  <si>
    <t>Shutter Door Cupboard</t>
  </si>
  <si>
    <t xml:space="preserve"> 100x45x195                                                                                        </t>
  </si>
  <si>
    <t>Special Shutter Door Cupboard</t>
  </si>
  <si>
    <t xml:space="preserve"> 120x45x75</t>
  </si>
  <si>
    <t>Cloakroom storage 10 doors</t>
  </si>
  <si>
    <t xml:space="preserve"> 125x50x180</t>
  </si>
  <si>
    <t>54 10 110</t>
  </si>
  <si>
    <t>Pedestals 3 Drawers, Melamine Top, Teleskopic rail</t>
  </si>
  <si>
    <t xml:space="preserve"> 46x60x57</t>
  </si>
  <si>
    <t>51 18 121</t>
  </si>
  <si>
    <t>Rectangular Table, 25mm top 120x80x74</t>
  </si>
  <si>
    <t>51 18 140</t>
  </si>
  <si>
    <t>Rectangular Table, 25mm top ,</t>
  </si>
  <si>
    <t>51 18 160</t>
  </si>
  <si>
    <t>Rectangular Table</t>
  </si>
  <si>
    <t xml:space="preserve">25mm top  160x80x74                                                                                          </t>
  </si>
  <si>
    <t>51 18 200</t>
  </si>
  <si>
    <t xml:space="preserve">25mm top  200x80x74               </t>
  </si>
  <si>
    <t>51 18 310</t>
  </si>
  <si>
    <t>Trapezoid Desk</t>
  </si>
  <si>
    <t xml:space="preserve"> 120x60x75</t>
  </si>
  <si>
    <t>60 17 201</t>
  </si>
  <si>
    <t>Bench 150</t>
  </si>
  <si>
    <t xml:space="preserve">150x40x40    </t>
  </si>
  <si>
    <t>60 17 202</t>
  </si>
  <si>
    <t>Bench 200 / 200x40x40</t>
  </si>
  <si>
    <t>60 17 301</t>
  </si>
  <si>
    <t>Single Wardrobe Bench</t>
  </si>
  <si>
    <t xml:space="preserve">150 x 40 x 170       </t>
  </si>
  <si>
    <t>60 17 302</t>
  </si>
  <si>
    <t xml:space="preserve">200 x 40 x 170 </t>
  </si>
  <si>
    <t>60 17 102</t>
  </si>
  <si>
    <t>Locker Bench</t>
  </si>
  <si>
    <t xml:space="preserve">60 x 80 x 40         </t>
  </si>
  <si>
    <t>Hook Bar with 9 Hooks 200cm</t>
  </si>
  <si>
    <t>60 16 112</t>
  </si>
  <si>
    <t>Bunk Bed</t>
  </si>
  <si>
    <t xml:space="preserve"> 208x98x160</t>
  </si>
  <si>
    <t>RAL 9005 / Black</t>
  </si>
  <si>
    <t>Total:</t>
  </si>
  <si>
    <t>CA RIM 2015 - 31.07.2016</t>
  </si>
  <si>
    <t>Prix Ø</t>
  </si>
  <si>
    <t>Prix Ø2</t>
  </si>
  <si>
    <t>Preis
steigerung %</t>
  </si>
  <si>
    <t>Qty
Total</t>
  </si>
  <si>
    <t>EP 1207.082</t>
  </si>
  <si>
    <t>Easy Pro 1207</t>
  </si>
  <si>
    <t>CA Wilking Dez 2015 - 31.07.2016</t>
  </si>
  <si>
    <t>n°art.</t>
  </si>
  <si>
    <t>Prix</t>
  </si>
  <si>
    <t>Prix2</t>
  </si>
  <si>
    <t>Preis
steigerung</t>
  </si>
  <si>
    <t>Prix Ø avec
Transport</t>
  </si>
  <si>
    <t>Folding Table T/A 160x80 gre/alu</t>
  </si>
  <si>
    <t>Folding Table H160x80 gre/alu H74cm top 36mm pcv</t>
  </si>
  <si>
    <t>Folding Table T/A 160x80 beech/alu</t>
  </si>
  <si>
    <t>Trolley</t>
  </si>
  <si>
    <t>Transport</t>
  </si>
  <si>
    <t>Total avec Transport:</t>
  </si>
  <si>
    <t>Warenwert</t>
  </si>
  <si>
    <t>Transportkosten</t>
  </si>
  <si>
    <t>Gesamt</t>
  </si>
  <si>
    <t>CA Office Depot 01.01.2015 - 30.06.2016</t>
  </si>
  <si>
    <t>Article</t>
  </si>
  <si>
    <t>Desciption d'article</t>
  </si>
  <si>
    <t>Prix
2015</t>
  </si>
  <si>
    <t>Quantité
2015</t>
  </si>
  <si>
    <t>C.A. 2015</t>
  </si>
  <si>
    <t>Prix
20162</t>
  </si>
  <si>
    <t>Quantité
2016</t>
  </si>
  <si>
    <t>C.A. 2016</t>
  </si>
  <si>
    <t>Agenda commercial Simplex 40090 1jour/1page</t>
  </si>
  <si>
    <t>Agenda Simply Simplex 40120 1semaine/2pages A5 noir</t>
  </si>
  <si>
    <t>Agrafes Bostitch SB8 24/6 1050 pièces</t>
  </si>
  <si>
    <t>Agrafeuse Bostitch B8RD 30 feuilles noir</t>
  </si>
  <si>
    <t>Agrafeuse Office DEPOT métallique demie-bande 20 feuille 24/6 noir</t>
  </si>
  <si>
    <t>Aimants niceday 20 mm noir</t>
  </si>
  <si>
    <t>Aimants niceday 30 mm noir</t>
  </si>
  <si>
    <t>Album à anneaux Kolma 0280005 2 anneaux A4 bleu, transparent</t>
  </si>
  <si>
    <t>Albums à anneaux avec pochette Exacompta méc. à 2 anneaux bleu</t>
  </si>
  <si>
    <t>Armoire à dossiers suspendus Bisley 4 tiroirs 2 rangées 80 x 62,2 x 132,1 cm  gris clair</t>
  </si>
  <si>
    <t>Armoire à portes battantes Pro 4 tablettes 92 x 42 x 195 cm gris clair</t>
  </si>
  <si>
    <t>Bloc collège Office DEPOT papier recyclé quadrillé A4 750 g/mq</t>
  </si>
  <si>
    <t>Blocs-notes Ursus A4 65 g/mq quadrillé 100 feuilles 10 pièces</t>
  </si>
  <si>
    <t>Cahier à spirale Oxford Office PP A4 90 g/mq quadrillé couleur aléatoire</t>
  </si>
  <si>
    <t>Calculatrice de table ATIVA AT-711 10 chiffres</t>
  </si>
  <si>
    <t>Calculatrice scientifique Texas Instruments TI-30XB MultiView blanc</t>
  </si>
  <si>
    <t>Carnet Foray ligné 80 g/mq A5 rouge bordeaux 96 feuilles</t>
  </si>
  <si>
    <t>Cartouche de Toner Brother TN135M magenta</t>
  </si>
  <si>
    <t>Cartouche de Toner Hewlett Packard CF210X No. 131X noir</t>
  </si>
  <si>
    <t>Cartouche de Toner Hewlett Packard CF211A No. 131A cyan</t>
  </si>
  <si>
    <t>Cartouche de Toner Hewlett Packard CF212A No. 131A jaune</t>
  </si>
  <si>
    <t>Cartouche de Toner Hewlett Packard CF213A No. 131A magenta</t>
  </si>
  <si>
    <t>Cartouche de Toner Samsung MLT-D101S/ELS noir</t>
  </si>
  <si>
    <t>Cartouche d'impression Hewlett Packard 364 cyan</t>
  </si>
  <si>
    <t>Cartouche d'impression Hewlett Packard 364 jaune</t>
  </si>
  <si>
    <t>Cartouche d'impression Hewlett Packard 364 magenta</t>
  </si>
  <si>
    <t>Cartouche d'impression Hewlett Packard 364 noir</t>
  </si>
  <si>
    <t>Cartouche toner Office DEPOT pour HP CC530A noir</t>
  </si>
  <si>
    <t>Cartouche toner Office DEPOT pour HP CC531A cyan</t>
  </si>
  <si>
    <t>Cartouche toner Office DEPOT pour HP CC532A jaune</t>
  </si>
  <si>
    <t>Cartouche toner Office DEPOT pour HP CC533A magenta</t>
  </si>
  <si>
    <t>Cavaliers clips en métal Biella 60 mm</t>
  </si>
  <si>
    <t>Cendrier Helit Combi Inox 25 x 60 cm argent</t>
  </si>
  <si>
    <t>Chariot mobile Atlanta pour dossiers suspendus 65,5 x 36,8 x 59,2 cm noir</t>
  </si>
  <si>
    <t>Chevalet conférence niceday melamine 70 x 100 cm tripod 3 pieds</t>
  </si>
  <si>
    <t>Classeur fédéral Biella Color largeur dos 7cm orange</t>
  </si>
  <si>
    <t>Classeur niceday Color Standard 75 mm blanc</t>
  </si>
  <si>
    <t>Classeur niceday Color Standard 75 mm bleu</t>
  </si>
  <si>
    <t>Classeur niceday Color Standard 75 mm jaune</t>
  </si>
  <si>
    <t>Classeur niceday Color Standard 75 mm noir</t>
  </si>
  <si>
    <t>Classeur niceday Color Standard 75 mm rouge</t>
  </si>
  <si>
    <t>Classeur niceday Color Standard 75 mm vert</t>
  </si>
  <si>
    <t>Classeur Office DEPOT en PP A4 80 mm blanc</t>
  </si>
  <si>
    <t>Coins de lettres Alco en aluminium bleu 100 pièces</t>
  </si>
  <si>
    <t>Coins de lettres Alco en aluminium rouge</t>
  </si>
  <si>
    <t>Corbeille à courrier Office DEPOT 255 x 65 mm C4 transparent</t>
  </si>
  <si>
    <t>Corbeille à papier Helit 31 x 32 cm 18 litres noir</t>
  </si>
  <si>
    <t>Couverture dos GBC Leather Grain 150 my 1,5 mm blanc 100 pièces</t>
  </si>
  <si>
    <t>Couvertures thermoreliure GBC 1,5 mm blanc 10 - 15 feuilles 100 pièces</t>
  </si>
  <si>
    <t>Destructeur de documents Rexel Auto+ 100 coupe croisée 225 mm</t>
  </si>
  <si>
    <t>Distributeur papier hygienique Office DEPOT Jumbo 31,8 x 12,6 x 31,2 cm blanc</t>
  </si>
  <si>
    <t>Dossier d'offre Biella Pearl 22,5 x 31,5 cm carton avec pochette transparente blanc</t>
  </si>
  <si>
    <t>Dossier juriste Biella Jura 17040005 bleu</t>
  </si>
  <si>
    <t>Dossiers Kolma Visa A4 5943401 100 my vert 100 pièces</t>
  </si>
  <si>
    <t>Dossiers Kolma Visa A4 5943405 100 my bleu 100 pièces</t>
  </si>
  <si>
    <t>Dossiers Kolma Visa A4 5943413 100 my violet 100 pièces</t>
  </si>
  <si>
    <t>Dossiers rapides niceday en PP A4 noir 25 pièces</t>
  </si>
  <si>
    <t>Dossiers suspendus niceday 24 cm 250 g/mq 50 pièces</t>
  </si>
  <si>
    <t>Écran de projection Franken X-traline Spécial 200 x 7.6 x 200 cm</t>
  </si>
  <si>
    <t>Effaceur aimanté Office DEPOT</t>
  </si>
  <si>
    <t>Effaceur aimanté Office DEPOT rechargeable</t>
  </si>
  <si>
    <t>Enveloppes Elco Optifix C5/6 fenêtre à droite 500 pièces</t>
  </si>
  <si>
    <t>Etiquettes multiusages Office DEPOT 70 x 37 mm 2400 pièces</t>
  </si>
  <si>
    <t>Etui de 4 marqueurs tableau blanc niceday pointe biseautée 1 - 5 mm</t>
  </si>
  <si>
    <t>Etui de 4 marqueurs tableau blanc niceday pointe ronde 1 - 3 mm</t>
  </si>
  <si>
    <t>Etui de 6 marqueurs flipchart niceday assorties</t>
  </si>
  <si>
    <t>Feutre fin Stabilo Point 88 0,4 mm rouge</t>
  </si>
  <si>
    <t>Feutres fins Stabilo Point 88 0,4 mm assorties 10 pièces</t>
  </si>
  <si>
    <t>Film adhésif Scotch FT-5100-6493-2 19 mm x 10 m transparent 8 rouleaux</t>
  </si>
  <si>
    <t>Liquide vaisselle Office DEPOT 5 litres</t>
  </si>
  <si>
    <t>Manchons transparents Biella Vetro Mobil 60 mm transparent 25 pièces</t>
  </si>
  <si>
    <t>Nettoyant multi-usages Office DEPOT 5 litres</t>
  </si>
  <si>
    <t>Notes adhésives Office DEPOT 76 x 76 mm jaune pastel 12 x 100 feuilles</t>
  </si>
  <si>
    <t>Notes adhésives recyclées Office DEPOT Green 76 x 76 mm paquet de 12</t>
  </si>
  <si>
    <t>Papier copieur niceday A4 80 g/mq 146 CIE blanc 500 feuilles</t>
  </si>
  <si>
    <t>Papier hygiénique Office DEPOT 2 épaisseurs 6 x 350 m blanc</t>
  </si>
  <si>
    <t>Papier Office DEPOT Everyday A3 80 g/mq blanc 500 feuilles FSC</t>
  </si>
  <si>
    <t>Papier pour chevalet niceday uni</t>
  </si>
  <si>
    <t>Papier pour chevalet Office DEPOT uni</t>
  </si>
  <si>
    <t>Papier toilette Office DEPOT 8 rouleaux blanc</t>
  </si>
  <si>
    <t>Perforateur de bureau en métal Leitz 5008 30 feuilles noir</t>
  </si>
  <si>
    <t>Perforateur Office DEPOT métallique réglette 6 formats 2-trous 30 feuilles 8 cm noir, bleu</t>
  </si>
  <si>
    <t>Piles ATIVA AA alcalines 1,5 V 28 pièces</t>
  </si>
  <si>
    <t>Piles ATIVA AAA alcalines 1,5 V 6 pièces</t>
  </si>
  <si>
    <t>Pochettes Deluxe Office DEPOT PP A4 145 my vert 25 pièces</t>
  </si>
  <si>
    <t>Pochettes porte-documents OD C6/5 245 x 120 mm fen. à droite 250 pièces</t>
  </si>
  <si>
    <t>Pochettes transparentes niceday premium A4 120 my mat bleu 100 pièces</t>
  </si>
  <si>
    <t>Pochettes transparentes niceday premium A4 120 my mat vert 100 pièces</t>
  </si>
  <si>
    <t>Points de marquage Avery Zweckform 3006 diamètre 18 mm vert 96 pièces</t>
  </si>
  <si>
    <t>Portemanteau Kerkmann Lexi modèle libre avec pied lourd 170 cm</t>
  </si>
  <si>
    <t>Poubelle polypropylène Eclipse 50 litres 39 x 29 x 67 cm gris</t>
  </si>
  <si>
    <t>Prise multiple 9 prises blanc</t>
  </si>
  <si>
    <t>Prise multiple Brennenstuhl 3 prises</t>
  </si>
  <si>
    <t>Recharge correcteur à bande Pilot</t>
  </si>
  <si>
    <t>Répertoire alphabétique Office DEPOT A - Z A4+ 100 g/mq 6 trous gris</t>
  </si>
  <si>
    <t>Répertoire Biella 461406 en carton A4 6 divisions blanco multicolore</t>
  </si>
  <si>
    <t>Répertoire Biella 461412 en carton A4 12 divisions blanco multicolore</t>
  </si>
  <si>
    <t>Répertoire Office DEPOT 10 trous A4 coloré</t>
  </si>
  <si>
    <t>Roller de correction Pilot Begreen 4,2 mm x 6 m</t>
  </si>
  <si>
    <t>Ruban encreur Brother TZE 231 12 mm/8 m noir à blanc</t>
  </si>
  <si>
    <t>Sacs poubelles Office DEPOT 30 litres noir bobine à 40 pièces</t>
  </si>
  <si>
    <t>Savon pour les mains Office DEPOT 0,3 litres</t>
  </si>
  <si>
    <t>Siège de bureau Niceday Rhine noir</t>
  </si>
  <si>
    <t>Sous-mains Office DEPOT 650 x 500 mm transparent</t>
  </si>
  <si>
    <t>Stylo gel Pentel Hybride Comfort 0,3 mm noir</t>
  </si>
  <si>
    <t>Tableau blanc Franken Pro SC8204 200 x 100 cm blanc</t>
  </si>
  <si>
    <t>Tableau blanc magnétique Office DEPOT cadre alu 120 x 90 cm</t>
  </si>
  <si>
    <t>Tableau blanc magnétique Office DEPOT cadre alu 180 x 120 cm</t>
  </si>
  <si>
    <t>Tableau blanc magnétique Office DEPOT cadre alu 60 x 45 cm</t>
  </si>
  <si>
    <t>Tableau blanc magnétique Office DEPOT cadre alu 90 x 60 cm</t>
  </si>
  <si>
    <t>Tapis protège-sol rectangulaire Hard 120 x 134 cm</t>
  </si>
  <si>
    <t>Tapis protège-sol rectangulaire Hard 120 x 200 cm</t>
  </si>
  <si>
    <t>Trieur 55834E Exacompta PP zip et porte-stylos 33,5x25,5cm</t>
  </si>
  <si>
    <t>CA Landi la Côte SA : 2015 - AUG 2016</t>
  </si>
  <si>
    <t>Ø Preis
steigerung</t>
  </si>
  <si>
    <t>Rayonnage métal 180x90</t>
  </si>
  <si>
    <t xml:space="preserve">Kibernetik
Umsatzanalyse Promerka 2015 - 16.08.2016 </t>
  </si>
  <si>
    <t>Artikelnr.</t>
  </si>
  <si>
    <t>Sortiment 
2016</t>
  </si>
  <si>
    <t>.</t>
  </si>
  <si>
    <t>Artikelbeschreibung</t>
  </si>
  <si>
    <t>Preis/Stk</t>
  </si>
  <si>
    <t>Menge</t>
  </si>
  <si>
    <t>Summe
2015</t>
  </si>
  <si>
    <t>Preis/Stk2</t>
  </si>
  <si>
    <t>Menge2</t>
  </si>
  <si>
    <t>Summe
2016</t>
  </si>
  <si>
    <t>Menge
Total</t>
  </si>
  <si>
    <t>Abdeckung zu Mr. Grill S3B03 Gasgrill</t>
  </si>
  <si>
    <t>Ekström 2000B Heizlüfter</t>
  </si>
  <si>
    <t>Ekström IS30L01 Industriesauger</t>
  </si>
  <si>
    <t>Entfeuchter Kibernetik M20</t>
  </si>
  <si>
    <t>Entfeuchter Oasis 125 Industrie</t>
  </si>
  <si>
    <t>Gefriertruhe 330T A++</t>
  </si>
  <si>
    <t>HOME TUULZ RW90 Reifen Wandhalterung</t>
  </si>
  <si>
    <t>Hubwagen Kibernetik 2500kg PU Räder Länge 1150 mm</t>
  </si>
  <si>
    <t>INAKTIV Hubwagen 2500kg PU Räder Länge 1150 mm mit Waage economy</t>
  </si>
  <si>
    <t>INAKTIV Outool SL12 LED Stirnlampe</t>
  </si>
  <si>
    <t>INAKTIV Stromverteiler 16A tragbar</t>
  </si>
  <si>
    <t>INAKTIV Weber Home Ölradiator 2000W</t>
  </si>
  <si>
    <t>Industriesauger Ekström 30 Liter</t>
  </si>
  <si>
    <t>Kibernetik ASCEE16A AP-Steckdose 5p + T25</t>
  </si>
  <si>
    <t>Kibernetik ASCEE32A AP-Steckdose 5p + T25</t>
  </si>
  <si>
    <t>Kibernetik ASFFP2 Atemschutzmaske FFP2 (12 Stk.)</t>
  </si>
  <si>
    <t>Kibernetik FT2X10L Fritteuse</t>
  </si>
  <si>
    <t>Kibernetik FT6L Fritteuse</t>
  </si>
  <si>
    <t>Kibernetik KS110 Liter A++ Kühlschrank</t>
  </si>
  <si>
    <t>Kibernetik KS231L A++ Kühlschrank</t>
  </si>
  <si>
    <t>Kibernetik KS340L A++ Kühlschrank</t>
  </si>
  <si>
    <t>Kibernetik KS96L A++ Kühlschrank</t>
  </si>
  <si>
    <t>Kibernetik KSTK215L A++ Kühl- Gefrierschrank</t>
  </si>
  <si>
    <t>Kibernetik M4801 Weinkühlschrank</t>
  </si>
  <si>
    <t>Kibernetik TLS38040A Teleskop- Anlegeleiter</t>
  </si>
  <si>
    <t>Klapptrittleiter mit zwei Stufen</t>
  </si>
  <si>
    <t>Klimagerät Kibernetik MK light</t>
  </si>
  <si>
    <t>Klimagerät Kibernetik MK premium</t>
  </si>
  <si>
    <t>Kühlschrank Kibernetik KS120L A+++</t>
  </si>
  <si>
    <t>LED Scheinwerfer Ekström 20 Watt mit Batterie economy</t>
  </si>
  <si>
    <t>LED Scheinwerfer Ekström 30 Watt für Wandmontage mit Bewegungsmelder</t>
  </si>
  <si>
    <t>Metallkabelrolle 25M, CEE 16A, 5p, 1x T25 Steckdose, Kabel 5x 1.5</t>
  </si>
  <si>
    <t>Mr. Grill S3B03 Gasgrill</t>
  </si>
  <si>
    <t>Nanyo KMO8502 Klimagerät</t>
  </si>
  <si>
    <t>Phoenix MTB26 Mountain Bike</t>
  </si>
  <si>
    <t>Promerka FR-118 Liter Kühlschrank</t>
  </si>
  <si>
    <t>Staubsaugersack zu Industriesauger 30L</t>
  </si>
  <si>
    <t>Stufenleiter mit vier Stufen</t>
  </si>
  <si>
    <t>Transportkosten (EL)</t>
  </si>
  <si>
    <t>Verlängerungskabel PVC Kabel 5x2.5mm, 16A, 20 Meter</t>
  </si>
  <si>
    <t>Weber Home MW20 Mikrowelle weiss</t>
  </si>
  <si>
    <t>Weber SVL40 Stand Ventilator</t>
  </si>
  <si>
    <t>Weber TVL30 Tisch Ventilator</t>
  </si>
  <si>
    <t>Weber ZK701 Staubsauger</t>
  </si>
  <si>
    <t>Werkzeugkoffer fahrbar 136-teilig Kibernetik</t>
  </si>
  <si>
    <t>Total   (Preise exkl. MwSt)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</si>
</sst>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€&quot;\ 0.00"/>
    <numFmt numFmtId="165" formatCode="0.00\ &quot;%&quot;"/>
    <numFmt numFmtId="166" formatCode="\ 0.0\ &quot;%&quot;"/>
    <numFmt numFmtId="167" formatCode="_-* #,##0.00\ &quot;€&quot;_-;\-* #,##0.00\ &quot;€&quot;_-;_-* &quot;-&quot;??\ &quot;€&quot;_-;_-@_-"/>
    <numFmt numFmtId="168" formatCode="&quot;CHF&quot;\ 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b/>
      <sz val="11"/>
      <color theme="1"/>
      <name val="Calibri"/>
      <family val="2"/>
      <charset val="186"/>
      <scheme val="minor"/>
    </font>
    <font>
      <sz val="11"/>
      <color theme="4" tint="-0.249977111117893"/>
      <name val="Calibri"/>
      <family val="2"/>
      <charset val="186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theme="8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8"/>
      <color theme="1" tint="4.9989318521683403E-2"/>
      <name val="Arial"/>
      <family val="2"/>
    </font>
    <font>
      <sz val="8"/>
      <color theme="7" tint="-0.249977111117893"/>
      <name val="Arial"/>
      <family val="2"/>
    </font>
    <font>
      <b/>
      <sz val="8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4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3" tint="0.39997558519241921"/>
        <bgColor theme="9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167" fontId="25" fillId="0" borderId="0" applyFont="0" applyFill="0" applyBorder="0" applyAlignment="0" applyProtection="0"/>
  </cellStyleXfs>
  <cellXfs count="227">
    <xf numFmtId="0" fontId="0" fillId="0" borderId="0" xfId="0"/>
    <xf numFmtId="0" fontId="5" fillId="0" borderId="0" xfId="1"/>
    <xf numFmtId="0" fontId="6" fillId="0" borderId="0" xfId="1" applyFont="1" applyBorder="1" applyAlignment="1">
      <alignment vertical="center" wrapText="1"/>
    </xf>
    <xf numFmtId="164" fontId="5" fillId="0" borderId="0" xfId="1" applyNumberFormat="1"/>
    <xf numFmtId="0" fontId="5" fillId="0" borderId="0" xfId="1" applyAlignment="1">
      <alignment horizontal="center"/>
    </xf>
    <xf numFmtId="0" fontId="5" fillId="0" borderId="0" xfId="1" applyAlignment="1">
      <alignment horizontal="right"/>
    </xf>
    <xf numFmtId="0" fontId="7" fillId="2" borderId="0" xfId="1" applyFont="1" applyFill="1"/>
    <xf numFmtId="164" fontId="7" fillId="3" borderId="1" xfId="1" applyNumberFormat="1" applyFont="1" applyFill="1" applyBorder="1"/>
    <xf numFmtId="0" fontId="7" fillId="3" borderId="2" xfId="1" applyFont="1" applyFill="1" applyBorder="1" applyAlignment="1">
      <alignment horizontal="center" wrapText="1"/>
    </xf>
    <xf numFmtId="0" fontId="7" fillId="3" borderId="3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right"/>
    </xf>
    <xf numFmtId="0" fontId="7" fillId="4" borderId="2" xfId="1" applyFont="1" applyFill="1" applyBorder="1" applyAlignment="1">
      <alignment horizontal="center" wrapText="1"/>
    </xf>
    <xf numFmtId="0" fontId="7" fillId="4" borderId="3" xfId="1" applyFont="1" applyFill="1" applyBorder="1" applyAlignment="1">
      <alignment horizontal="right"/>
    </xf>
    <xf numFmtId="0" fontId="7" fillId="5" borderId="1" xfId="1" applyFont="1" applyFill="1" applyBorder="1" applyAlignment="1">
      <alignment horizontal="center" wrapText="1"/>
    </xf>
    <xf numFmtId="0" fontId="7" fillId="5" borderId="3" xfId="1" applyFont="1" applyFill="1" applyBorder="1"/>
    <xf numFmtId="0" fontId="7" fillId="0" borderId="0" xfId="1" applyFont="1"/>
    <xf numFmtId="14" fontId="5" fillId="0" borderId="0" xfId="1" applyNumberFormat="1"/>
    <xf numFmtId="164" fontId="5" fillId="0" borderId="4" xfId="1" applyNumberFormat="1" applyBorder="1"/>
    <xf numFmtId="0" fontId="5" fillId="0" borderId="5" xfId="1" applyBorder="1" applyAlignment="1">
      <alignment horizontal="center"/>
    </xf>
    <xf numFmtId="164" fontId="5" fillId="0" borderId="6" xfId="1" applyNumberFormat="1" applyBorder="1"/>
    <xf numFmtId="164" fontId="5" fillId="0" borderId="4" xfId="1" applyNumberFormat="1" applyBorder="1" applyAlignment="1">
      <alignment horizontal="right"/>
    </xf>
    <xf numFmtId="164" fontId="5" fillId="0" borderId="5" xfId="1" applyNumberFormat="1" applyBorder="1" applyAlignment="1">
      <alignment horizontal="right"/>
    </xf>
    <xf numFmtId="165" fontId="5" fillId="0" borderId="7" xfId="1" applyNumberFormat="1" applyBorder="1" applyAlignment="1">
      <alignment horizontal="center"/>
    </xf>
    <xf numFmtId="0" fontId="5" fillId="0" borderId="7" xfId="1" applyBorder="1" applyAlignment="1">
      <alignment horizontal="center"/>
    </xf>
    <xf numFmtId="164" fontId="5" fillId="0" borderId="8" xfId="1" applyNumberFormat="1" applyBorder="1"/>
    <xf numFmtId="164" fontId="5" fillId="0" borderId="7" xfId="1" applyNumberFormat="1" applyBorder="1"/>
    <xf numFmtId="0" fontId="5" fillId="0" borderId="0" xfId="1" applyBorder="1" applyAlignment="1">
      <alignment horizontal="center"/>
    </xf>
    <xf numFmtId="164" fontId="5" fillId="0" borderId="7" xfId="1" applyNumberFormat="1" applyBorder="1" applyAlignment="1">
      <alignment horizontal="right"/>
    </xf>
    <xf numFmtId="164" fontId="5" fillId="0" borderId="0" xfId="1" applyNumberFormat="1" applyBorder="1" applyAlignment="1">
      <alignment horizontal="right"/>
    </xf>
    <xf numFmtId="0" fontId="8" fillId="0" borderId="0" xfId="1" applyFont="1"/>
    <xf numFmtId="164" fontId="5" fillId="0" borderId="8" xfId="1" applyNumberFormat="1" applyBorder="1" applyAlignment="1">
      <alignment horizontal="center"/>
    </xf>
    <xf numFmtId="0" fontId="5" fillId="0" borderId="0" xfId="1" applyNumberFormat="1" applyBorder="1" applyAlignment="1">
      <alignment horizontal="center"/>
    </xf>
    <xf numFmtId="164" fontId="5" fillId="0" borderId="9" xfId="1" applyNumberFormat="1" applyBorder="1"/>
    <xf numFmtId="0" fontId="5" fillId="0" borderId="10" xfId="1" applyBorder="1" applyAlignment="1">
      <alignment horizontal="center"/>
    </xf>
    <xf numFmtId="164" fontId="5" fillId="0" borderId="11" xfId="1" applyNumberFormat="1" applyBorder="1" applyAlignment="1">
      <alignment horizontal="center"/>
    </xf>
    <xf numFmtId="164" fontId="5" fillId="0" borderId="9" xfId="1" applyNumberFormat="1" applyBorder="1" applyAlignment="1">
      <alignment horizontal="right"/>
    </xf>
    <xf numFmtId="0" fontId="5" fillId="0" borderId="10" xfId="1" applyNumberFormat="1" applyBorder="1" applyAlignment="1">
      <alignment horizontal="center"/>
    </xf>
    <xf numFmtId="164" fontId="5" fillId="0" borderId="10" xfId="1" applyNumberFormat="1" applyBorder="1" applyAlignment="1">
      <alignment horizontal="right"/>
    </xf>
    <xf numFmtId="0" fontId="5" fillId="0" borderId="9" xfId="1" applyBorder="1" applyAlignment="1">
      <alignment horizontal="center"/>
    </xf>
    <xf numFmtId="164" fontId="5" fillId="0" borderId="11" xfId="1" applyNumberFormat="1" applyBorder="1"/>
    <xf numFmtId="0" fontId="9" fillId="0" borderId="0" xfId="1" applyFont="1" applyAlignment="1">
      <alignment horizontal="right" vertical="center"/>
    </xf>
    <xf numFmtId="0" fontId="10" fillId="0" borderId="0" xfId="1" applyFont="1"/>
    <xf numFmtId="0" fontId="10" fillId="0" borderId="0" xfId="1" applyFont="1" applyAlignment="1">
      <alignment horizontal="center"/>
    </xf>
    <xf numFmtId="0" fontId="11" fillId="6" borderId="12" xfId="1" applyFont="1" applyFill="1" applyBorder="1" applyAlignment="1">
      <alignment horizontal="center" vertical="center" wrapText="1"/>
    </xf>
    <xf numFmtId="0" fontId="11" fillId="7" borderId="12" xfId="1" applyFont="1" applyFill="1" applyBorder="1" applyAlignment="1">
      <alignment horizontal="center" vertical="center" wrapText="1"/>
    </xf>
    <xf numFmtId="0" fontId="11" fillId="5" borderId="13" xfId="1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horizontal="center"/>
    </xf>
    <xf numFmtId="0" fontId="0" fillId="0" borderId="0" xfId="0" applyFill="1" applyBorder="1"/>
    <xf numFmtId="0" fontId="13" fillId="0" borderId="0" xfId="0" applyNumberFormat="1" applyFont="1" applyFill="1" applyBorder="1" applyAlignment="1">
      <alignment horizontal="left" vertical="top" wrapText="1"/>
    </xf>
    <xf numFmtId="0" fontId="13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14" fillId="0" borderId="0" xfId="0" applyNumberFormat="1" applyFont="1" applyFill="1" applyBorder="1" applyAlignment="1">
      <alignment horizontal="left" vertical="top" wrapText="1" indent="1"/>
    </xf>
    <xf numFmtId="1" fontId="14" fillId="0" borderId="0" xfId="0" applyNumberFormat="1" applyFont="1" applyFill="1" applyBorder="1" applyAlignment="1">
      <alignment horizontal="right" vertical="top" wrapText="1"/>
    </xf>
    <xf numFmtId="1" fontId="14" fillId="0" borderId="0" xfId="0" applyNumberFormat="1" applyFont="1" applyFill="1" applyBorder="1" applyAlignment="1">
      <alignment horizontal="center" vertical="top" wrapText="1"/>
    </xf>
    <xf numFmtId="1" fontId="13" fillId="0" borderId="0" xfId="0" applyNumberFormat="1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16" fillId="0" borderId="0" xfId="0" applyFont="1" applyFill="1" applyBorder="1"/>
    <xf numFmtId="0" fontId="17" fillId="0" borderId="0" xfId="0" applyNumberFormat="1" applyFont="1" applyFill="1" applyBorder="1" applyAlignment="1">
      <alignment horizontal="left" vertical="top" wrapText="1" indent="1"/>
    </xf>
    <xf numFmtId="1" fontId="18" fillId="0" borderId="0" xfId="0" applyNumberFormat="1" applyFont="1" applyFill="1" applyBorder="1" applyAlignment="1">
      <alignment horizontal="right" vertical="top" wrapText="1"/>
    </xf>
    <xf numFmtId="1" fontId="17" fillId="0" borderId="0" xfId="0" applyNumberFormat="1" applyFont="1" applyFill="1" applyBorder="1" applyAlignment="1">
      <alignment horizontal="center" vertical="top" wrapText="1"/>
    </xf>
    <xf numFmtId="1" fontId="19" fillId="0" borderId="0" xfId="0" applyNumberFormat="1" applyFont="1" applyFill="1" applyBorder="1" applyAlignment="1">
      <alignment horizontal="center" vertical="top" wrapText="1"/>
    </xf>
    <xf numFmtId="0" fontId="20" fillId="0" borderId="0" xfId="0" applyFont="1" applyFill="1" applyBorder="1"/>
    <xf numFmtId="0" fontId="16" fillId="0" borderId="0" xfId="0" applyFont="1"/>
    <xf numFmtId="1" fontId="13" fillId="0" borderId="0" xfId="0" applyNumberFormat="1" applyFont="1" applyFill="1" applyBorder="1" applyAlignment="1">
      <alignment horizontal="right" vertical="top" wrapText="1"/>
    </xf>
    <xf numFmtId="0" fontId="0" fillId="0" borderId="0" xfId="0" applyBorder="1"/>
    <xf numFmtId="0" fontId="6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Border="1" applyAlignment="1">
      <alignment horizontal="center"/>
    </xf>
    <xf numFmtId="0" fontId="21" fillId="8" borderId="0" xfId="0" applyFont="1" applyFill="1" applyBorder="1"/>
    <xf numFmtId="0" fontId="21" fillId="8" borderId="0" xfId="0" applyFont="1" applyFill="1" applyBorder="1" applyAlignment="1">
      <alignment horizontal="left"/>
    </xf>
    <xf numFmtId="0" fontId="21" fillId="5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0" fillId="9" borderId="0" xfId="0" applyFill="1" applyBorder="1" applyAlignment="1">
      <alignment horizontal="center" wrapText="1"/>
    </xf>
    <xf numFmtId="0" fontId="0" fillId="9" borderId="0" xfId="0" applyFont="1" applyFill="1" applyBorder="1" applyAlignment="1">
      <alignment horizontal="center" wrapText="1"/>
    </xf>
    <xf numFmtId="0" fontId="0" fillId="5" borderId="0" xfId="0" applyFont="1" applyFill="1" applyBorder="1" applyAlignment="1">
      <alignment horizontal="center" wrapText="1"/>
    </xf>
    <xf numFmtId="0" fontId="0" fillId="5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164" fontId="0" fillId="0" borderId="14" xfId="0" applyNumberFormat="1" applyFill="1" applyBorder="1"/>
    <xf numFmtId="0" fontId="0" fillId="0" borderId="4" xfId="0" applyFont="1" applyFill="1" applyBorder="1" applyAlignment="1">
      <alignment horizontal="center" vertical="center"/>
    </xf>
    <xf numFmtId="164" fontId="0" fillId="0" borderId="6" xfId="0" applyNumberFormat="1" applyFill="1" applyBorder="1"/>
    <xf numFmtId="0" fontId="0" fillId="0" borderId="4" xfId="0" applyFill="1" applyBorder="1" applyAlignment="1">
      <alignment horizontal="center" vertical="center"/>
    </xf>
    <xf numFmtId="164" fontId="0" fillId="0" borderId="15" xfId="0" applyNumberFormat="1" applyFill="1" applyBorder="1"/>
    <xf numFmtId="0" fontId="0" fillId="0" borderId="7" xfId="0" applyFont="1" applyFill="1" applyBorder="1" applyAlignment="1">
      <alignment horizontal="center" vertical="center"/>
    </xf>
    <xf numFmtId="164" fontId="0" fillId="0" borderId="8" xfId="0" applyNumberFormat="1" applyFill="1" applyBorder="1"/>
    <xf numFmtId="0" fontId="0" fillId="0" borderId="7" xfId="0" applyFill="1" applyBorder="1" applyAlignment="1">
      <alignment horizontal="center" vertical="center"/>
    </xf>
    <xf numFmtId="164" fontId="0" fillId="0" borderId="16" xfId="0" applyNumberFormat="1" applyFill="1" applyBorder="1"/>
    <xf numFmtId="0" fontId="0" fillId="0" borderId="9" xfId="0" applyFont="1" applyFill="1" applyBorder="1" applyAlignment="1">
      <alignment horizontal="center" vertical="center"/>
    </xf>
    <xf numFmtId="164" fontId="0" fillId="0" borderId="11" xfId="0" applyNumberFormat="1" applyFill="1" applyBorder="1"/>
    <xf numFmtId="0" fontId="0" fillId="0" borderId="9" xfId="0" applyFill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0" fillId="0" borderId="0" xfId="0" applyAlignment="1">
      <alignment horizontal="left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11" fillId="6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2" fontId="11" fillId="7" borderId="0" xfId="0" applyNumberFormat="1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/>
    </xf>
    <xf numFmtId="0" fontId="0" fillId="0" borderId="0" xfId="0" applyFont="1" applyFill="1"/>
    <xf numFmtId="0" fontId="7" fillId="2" borderId="0" xfId="1" applyFont="1" applyFill="1" applyBorder="1"/>
    <xf numFmtId="164" fontId="7" fillId="3" borderId="0" xfId="1" applyNumberFormat="1" applyFont="1" applyFill="1" applyBorder="1" applyAlignment="1">
      <alignment horizontal="center"/>
    </xf>
    <xf numFmtId="0" fontId="7" fillId="3" borderId="0" xfId="1" applyFont="1" applyFill="1" applyBorder="1" applyAlignment="1">
      <alignment horizontal="center" wrapText="1"/>
    </xf>
    <xf numFmtId="0" fontId="7" fillId="3" borderId="0" xfId="1" applyFont="1" applyFill="1" applyBorder="1" applyAlignment="1">
      <alignment horizontal="center"/>
    </xf>
    <xf numFmtId="0" fontId="7" fillId="4" borderId="0" xfId="1" applyFont="1" applyFill="1" applyBorder="1" applyAlignment="1">
      <alignment horizontal="center"/>
    </xf>
    <xf numFmtId="0" fontId="7" fillId="4" borderId="0" xfId="1" applyFont="1" applyFill="1" applyBorder="1" applyAlignment="1">
      <alignment horizontal="center" wrapText="1"/>
    </xf>
    <xf numFmtId="0" fontId="7" fillId="10" borderId="0" xfId="1" applyFont="1" applyFill="1" applyBorder="1" applyAlignment="1">
      <alignment horizontal="center" wrapText="1"/>
    </xf>
    <xf numFmtId="0" fontId="7" fillId="5" borderId="0" xfId="1" applyFont="1" applyFill="1" applyBorder="1" applyAlignment="1">
      <alignment horizontal="center" wrapText="1"/>
    </xf>
    <xf numFmtId="0" fontId="7" fillId="5" borderId="0" xfId="1" applyFont="1" applyFill="1" applyBorder="1" applyAlignment="1">
      <alignment horizontal="center"/>
    </xf>
    <xf numFmtId="0" fontId="5" fillId="0" borderId="0" xfId="1" applyBorder="1"/>
    <xf numFmtId="164" fontId="5" fillId="0" borderId="0" xfId="1" applyNumberFormat="1" applyBorder="1"/>
    <xf numFmtId="166" fontId="5" fillId="0" borderId="0" xfId="1" applyNumberFormat="1" applyBorder="1" applyAlignment="1">
      <alignment horizontal="center"/>
    </xf>
    <xf numFmtId="0" fontId="11" fillId="6" borderId="0" xfId="1" applyFont="1" applyFill="1" applyBorder="1" applyAlignment="1">
      <alignment horizontal="center" vertical="center" wrapText="1"/>
    </xf>
    <xf numFmtId="0" fontId="10" fillId="0" borderId="0" xfId="1" applyFont="1" applyBorder="1"/>
    <xf numFmtId="0" fontId="10" fillId="0" borderId="0" xfId="1" applyFont="1" applyBorder="1" applyAlignment="1">
      <alignment horizontal="center"/>
    </xf>
    <xf numFmtId="0" fontId="11" fillId="7" borderId="0" xfId="1" applyFont="1" applyFill="1" applyBorder="1" applyAlignment="1">
      <alignment horizontal="center" vertical="center" wrapText="1"/>
    </xf>
    <xf numFmtId="0" fontId="5" fillId="0" borderId="0" xfId="1" applyBorder="1" applyAlignment="1">
      <alignment horizontal="right"/>
    </xf>
    <xf numFmtId="0" fontId="11" fillId="5" borderId="0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164" fontId="5" fillId="0" borderId="0" xfId="1" applyNumberFormat="1" applyBorder="1" applyAlignment="1">
      <alignment horizontal="center"/>
    </xf>
    <xf numFmtId="164" fontId="4" fillId="3" borderId="17" xfId="1" applyNumberFormat="1" applyFont="1" applyFill="1" applyBorder="1" applyAlignment="1">
      <alignment horizontal="right" vertical="center"/>
    </xf>
    <xf numFmtId="0" fontId="23" fillId="0" borderId="0" xfId="1" applyFont="1"/>
    <xf numFmtId="0" fontId="2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164" fontId="4" fillId="5" borderId="17" xfId="1" applyNumberFormat="1" applyFont="1" applyFill="1" applyBorder="1" applyAlignment="1">
      <alignment horizontal="right" vertical="center"/>
    </xf>
    <xf numFmtId="164" fontId="1" fillId="3" borderId="0" xfId="1" applyNumberFormat="1" applyFont="1" applyFill="1" applyBorder="1" applyAlignment="1">
      <alignment horizontal="right" vertical="center"/>
    </xf>
    <xf numFmtId="0" fontId="1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164" fontId="1" fillId="5" borderId="0" xfId="1" applyNumberFormat="1" applyFont="1" applyFill="1" applyBorder="1" applyAlignment="1">
      <alignment horizontal="right" vertical="center"/>
    </xf>
    <xf numFmtId="164" fontId="1" fillId="0" borderId="0" xfId="1" applyNumberFormat="1" applyFont="1"/>
    <xf numFmtId="10" fontId="1" fillId="0" borderId="0" xfId="1" applyNumberFormat="1" applyFont="1" applyAlignment="1">
      <alignment horizontal="right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24" fillId="11" borderId="0" xfId="0" applyFont="1" applyFill="1" applyBorder="1" applyAlignment="1">
      <alignment horizontal="left" vertical="center"/>
    </xf>
    <xf numFmtId="0" fontId="24" fillId="11" borderId="0" xfId="0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167" fontId="24" fillId="6" borderId="6" xfId="2" applyFont="1" applyFill="1" applyBorder="1" applyAlignment="1">
      <alignment horizontal="center" vertical="center"/>
    </xf>
    <xf numFmtId="0" fontId="24" fillId="7" borderId="4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 wrapText="1"/>
    </xf>
    <xf numFmtId="0" fontId="24" fillId="7" borderId="6" xfId="0" applyFont="1" applyFill="1" applyBorder="1" applyAlignment="1">
      <alignment horizontal="center" vertical="center"/>
    </xf>
    <xf numFmtId="0" fontId="24" fillId="12" borderId="0" xfId="0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center" vertical="center"/>
    </xf>
    <xf numFmtId="2" fontId="0" fillId="0" borderId="7" xfId="0" applyNumberFormat="1" applyBorder="1" applyAlignment="1">
      <alignment horizontal="right"/>
    </xf>
    <xf numFmtId="168" fontId="1" fillId="0" borderId="8" xfId="2" applyNumberFormat="1" applyFont="1" applyBorder="1" applyAlignment="1">
      <alignment horizontal="right"/>
    </xf>
    <xf numFmtId="165" fontId="1" fillId="0" borderId="0" xfId="2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68" fontId="1" fillId="0" borderId="6" xfId="2" applyNumberFormat="1" applyFont="1" applyBorder="1" applyAlignment="1">
      <alignment horizontal="right"/>
    </xf>
    <xf numFmtId="0" fontId="0" fillId="0" borderId="7" xfId="0" applyBorder="1" applyAlignment="1">
      <alignment horizontal="center"/>
    </xf>
    <xf numFmtId="1" fontId="26" fillId="0" borderId="0" xfId="0" applyNumberFormat="1" applyFont="1" applyBorder="1" applyAlignment="1">
      <alignment horizontal="left"/>
    </xf>
    <xf numFmtId="2" fontId="0" fillId="0" borderId="9" xfId="0" applyNumberFormat="1" applyBorder="1" applyAlignment="1">
      <alignment horizontal="right"/>
    </xf>
    <xf numFmtId="0" fontId="0" fillId="0" borderId="10" xfId="0" applyBorder="1" applyAlignment="1">
      <alignment horizontal="center"/>
    </xf>
    <xf numFmtId="168" fontId="1" fillId="0" borderId="11" xfId="2" applyNumberFormat="1" applyFont="1" applyBorder="1" applyAlignment="1">
      <alignment horizontal="right"/>
    </xf>
    <xf numFmtId="165" fontId="1" fillId="0" borderId="10" xfId="2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0" fillId="0" borderId="0" xfId="0" applyFont="1"/>
    <xf numFmtId="0" fontId="11" fillId="6" borderId="12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right" vertical="center"/>
    </xf>
    <xf numFmtId="0" fontId="23" fillId="0" borderId="0" xfId="1" applyFont="1" applyBorder="1"/>
    <xf numFmtId="0" fontId="23" fillId="0" borderId="0" xfId="1" applyFont="1" applyBorder="1" applyAlignment="1">
      <alignment horizontal="center"/>
    </xf>
    <xf numFmtId="0" fontId="4" fillId="0" borderId="0" xfId="1" applyFont="1" applyBorder="1" applyAlignment="1">
      <alignment horizontal="right"/>
    </xf>
    <xf numFmtId="164" fontId="4" fillId="5" borderId="0" xfId="1" applyNumberFormat="1" applyFont="1" applyFill="1" applyBorder="1" applyAlignment="1">
      <alignment horizontal="right" vertical="center"/>
    </xf>
    <xf numFmtId="0" fontId="27" fillId="0" borderId="0" xfId="0" applyFont="1" applyBorder="1" applyAlignment="1">
      <alignment wrapText="1"/>
    </xf>
    <xf numFmtId="0" fontId="27" fillId="0" borderId="0" xfId="0" applyFont="1" applyBorder="1"/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0" fontId="0" fillId="2" borderId="18" xfId="0" applyFill="1" applyBorder="1"/>
    <xf numFmtId="0" fontId="2" fillId="13" borderId="18" xfId="0" applyFont="1" applyFill="1" applyBorder="1"/>
    <xf numFmtId="0" fontId="0" fillId="2" borderId="19" xfId="0" applyFill="1" applyBorder="1"/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14" borderId="21" xfId="0" applyFont="1" applyFill="1" applyBorder="1" applyAlignment="1">
      <alignment horizontal="center"/>
    </xf>
    <xf numFmtId="0" fontId="2" fillId="14" borderId="22" xfId="0" applyFont="1" applyFill="1" applyBorder="1" applyAlignment="1">
      <alignment horizontal="center"/>
    </xf>
    <xf numFmtId="0" fontId="0" fillId="10" borderId="20" xfId="0" applyFill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0" fillId="0" borderId="18" xfId="0" applyBorder="1" applyAlignment="1">
      <alignment horizontal="center" wrapText="1"/>
    </xf>
    <xf numFmtId="0" fontId="0" fillId="4" borderId="23" xfId="0" applyFont="1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4" xfId="0" applyFill="1" applyBorder="1" applyAlignment="1">
      <alignment horizontal="center" wrapText="1"/>
    </xf>
    <xf numFmtId="0" fontId="0" fillId="9" borderId="23" xfId="0" applyFont="1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2" fontId="0" fillId="9" borderId="24" xfId="0" applyNumberFormat="1" applyFill="1" applyBorder="1" applyAlignment="1">
      <alignment horizontal="center" wrapText="1"/>
    </xf>
    <xf numFmtId="0" fontId="0" fillId="10" borderId="23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0" fillId="0" borderId="18" xfId="0" applyBorder="1"/>
    <xf numFmtId="0" fontId="0" fillId="0" borderId="19" xfId="0" applyBorder="1"/>
    <xf numFmtId="2" fontId="0" fillId="0" borderId="23" xfId="0" applyNumberFormat="1" applyFont="1" applyBorder="1"/>
    <xf numFmtId="2" fontId="0" fillId="0" borderId="18" xfId="0" applyNumberFormat="1" applyBorder="1"/>
    <xf numFmtId="2" fontId="0" fillId="0" borderId="24" xfId="0" applyNumberFormat="1" applyBorder="1"/>
    <xf numFmtId="165" fontId="0" fillId="0" borderId="23" xfId="0" applyNumberFormat="1" applyBorder="1" applyAlignment="1">
      <alignment horizontal="center"/>
    </xf>
    <xf numFmtId="2" fontId="0" fillId="0" borderId="19" xfId="0" applyNumberFormat="1" applyBorder="1"/>
    <xf numFmtId="2" fontId="3" fillId="0" borderId="24" xfId="0" applyNumberFormat="1" applyFont="1" applyBorder="1"/>
    <xf numFmtId="0" fontId="4" fillId="0" borderId="18" xfId="0" applyFont="1" applyBorder="1"/>
    <xf numFmtId="0" fontId="4" fillId="0" borderId="19" xfId="0" applyFont="1" applyBorder="1"/>
    <xf numFmtId="2" fontId="4" fillId="0" borderId="24" xfId="0" applyNumberFormat="1" applyFont="1" applyBorder="1"/>
    <xf numFmtId="2" fontId="0" fillId="0" borderId="25" xfId="0" applyNumberFormat="1" applyFont="1" applyBorder="1"/>
    <xf numFmtId="2" fontId="0" fillId="0" borderId="26" xfId="0" applyNumberFormat="1" applyBorder="1"/>
    <xf numFmtId="2" fontId="0" fillId="0" borderId="27" xfId="0" applyNumberFormat="1" applyBorder="1"/>
    <xf numFmtId="0" fontId="0" fillId="0" borderId="26" xfId="0" applyBorder="1"/>
    <xf numFmtId="165" fontId="0" fillId="0" borderId="25" xfId="0" applyNumberFormat="1" applyBorder="1" applyAlignment="1">
      <alignment horizontal="center"/>
    </xf>
    <xf numFmtId="0" fontId="0" fillId="0" borderId="0" xfId="0" applyFont="1" applyBorder="1"/>
    <xf numFmtId="2" fontId="0" fillId="0" borderId="0" xfId="0" applyNumberFormat="1"/>
    <xf numFmtId="2" fontId="0" fillId="0" borderId="0" xfId="0" applyNumberFormat="1" applyAlignment="1">
      <alignment horizontal="center"/>
    </xf>
    <xf numFmtId="0" fontId="22" fillId="0" borderId="0" xfId="0" applyFont="1" applyBorder="1"/>
    <xf numFmtId="0" fontId="28" fillId="0" borderId="0" xfId="0" applyFont="1" applyBorder="1"/>
    <xf numFmtId="0" fontId="29" fillId="4" borderId="0" xfId="0" applyFont="1" applyFill="1" applyBorder="1" applyAlignment="1">
      <alignment horizontal="center" wrapText="1"/>
    </xf>
    <xf numFmtId="0" fontId="29" fillId="0" borderId="0" xfId="0" applyFont="1" applyBorder="1"/>
    <xf numFmtId="2" fontId="29" fillId="9" borderId="0" xfId="0" applyNumberFormat="1" applyFont="1" applyFill="1" applyBorder="1" applyAlignment="1">
      <alignment horizontal="center" wrapText="1"/>
    </xf>
    <xf numFmtId="2" fontId="29" fillId="0" borderId="0" xfId="0" applyNumberFormat="1" applyFont="1" applyBorder="1"/>
    <xf numFmtId="0" fontId="29" fillId="2" borderId="0" xfId="0" applyFont="1" applyFill="1" applyBorder="1" applyAlignment="1">
      <alignment horizontal="center"/>
    </xf>
    <xf numFmtId="0" fontId="28" fillId="0" borderId="0" xfId="0" applyFont="1"/>
    <xf numFmtId="0" fontId="0" fillId="0" borderId="0" xfId="0" applyFont="1"/>
  </cellXfs>
  <cellStyles count="3">
    <cellStyle name="Normal" xfId="0" builtinId="0"/>
    <cellStyle name="Normal 2" xfId="1"/>
    <cellStyle name="Währung 2" xfId="2"/>
  </cellStyles>
  <dxfs count="105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numFmt numFmtId="2" formatCode="0.0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0\ &quot;%&quot;"/>
      <alignment horizontal="center" vertical="bottom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family val="2"/>
      </font>
      <numFmt numFmtId="2" formatCode="0.0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family val="2"/>
      </font>
      <numFmt numFmtId="2" formatCode="0.0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64" formatCode="&quot;€&quot;\ 0.00"/>
    </dxf>
    <dxf>
      <numFmt numFmtId="0" formatCode="General"/>
      <alignment horizontal="center" vertical="bottom" textRotation="0" wrapText="0" indent="0" justifyLastLine="0" shrinkToFit="0" readingOrder="0"/>
    </dxf>
    <dxf>
      <numFmt numFmtId="166" formatCode="\ 0.0\ &quot;%&quot;"/>
      <alignment horizontal="center" vertical="bottom" textRotation="0" wrapText="0" indent="0" justifyLastLine="0" shrinkToFit="0" readingOrder="0"/>
    </dxf>
    <dxf>
      <numFmt numFmtId="164" formatCode="&quot;€&quot;\ 0.00"/>
      <alignment horizontal="righ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64" formatCode="&quot;€&quot;\ 0.00"/>
      <alignment horizontal="right" vertical="bottom" textRotation="0" wrapText="0" indent="0" justifyLastLine="0" shrinkToFit="0" readingOrder="0"/>
    </dxf>
    <dxf>
      <numFmt numFmtId="164" formatCode="&quot;€&quot;\ 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€&quot;\ 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</dxf>
    <dxf>
      <font>
        <sz val="11"/>
        <color theme="1"/>
        <name val="Calibri"/>
        <family val="2"/>
        <scheme val="minor"/>
      </font>
      <numFmt numFmtId="168" formatCode="&quot;CHF&quot;\ 0.00"/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0\ &quot;%&quot;"/>
      <alignment horizontal="center" vertical="bottom" textRotation="0" wrapText="0" indent="0" justifyLastLine="0" shrinkToFit="0" readingOrder="0"/>
    </dxf>
    <dxf>
      <font>
        <sz val="11"/>
        <color theme="1"/>
        <name val="Calibri"/>
        <family val="2"/>
        <scheme val="minor"/>
      </font>
      <numFmt numFmtId="168" formatCode="&quot;CHF&quot;\ 0.00"/>
      <alignment horizontal="righ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font>
        <sz val="11"/>
        <color theme="1"/>
        <name val="Calibri"/>
        <family val="2"/>
        <scheme val="minor"/>
      </font>
      <numFmt numFmtId="168" formatCode="&quot;CHF&quot;\ 0.00"/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alignment horizontal="center" vertical="bottom" textRotation="0" wrapText="0" indent="0" justifyLastLine="0" shrinkToFit="0" readingOrder="0"/>
    </dxf>
    <dxf>
      <font>
        <sz val="11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medium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center" textRotation="0" wrapText="0" indent="0" justifyLastLine="0" shrinkToFit="0" readingOrder="0"/>
    </dxf>
    <dxf>
      <numFmt numFmtId="164" formatCode="&quot;€&quot;\ 0.00"/>
    </dxf>
    <dxf>
      <numFmt numFmtId="0" formatCode="General"/>
      <alignment horizontal="center" vertical="bottom" textRotation="0" wrapText="0" indent="0" justifyLastLine="0" shrinkToFit="0" readingOrder="0"/>
    </dxf>
    <dxf>
      <numFmt numFmtId="164" formatCode="&quot;€&quot;\ 0.00"/>
      <alignment horizontal="center" vertical="bottom" textRotation="0" wrapText="0" indent="0" justifyLastLine="0" shrinkToFit="0" readingOrder="0"/>
    </dxf>
    <dxf>
      <numFmt numFmtId="166" formatCode="\ 0.0\ &quot;%&quot;"/>
      <alignment horizontal="center" vertical="bottom" textRotation="0" wrapText="0" indent="0" justifyLastLine="0" shrinkToFit="0" readingOrder="0"/>
    </dxf>
    <dxf>
      <numFmt numFmtId="164" formatCode="&quot;€&quot;\ 0.00"/>
      <alignment horizontal="righ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64" formatCode="&quot;€&quot;\ 0.00"/>
      <alignment horizontal="right" vertical="bottom" textRotation="0" wrapText="0" indent="0" justifyLastLine="0" shrinkToFit="0" readingOrder="0"/>
    </dxf>
    <dxf>
      <numFmt numFmtId="164" formatCode="&quot;€&quot;\ 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€&quot;\ 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</dxf>
    <dxf>
      <numFmt numFmtId="164" formatCode="&quot;€&quot;\ 0.00"/>
    </dxf>
    <dxf>
      <numFmt numFmtId="0" formatCode="General"/>
      <alignment horizontal="center" vertical="bottom" textRotation="0" wrapText="0" indent="0" justifyLastLine="0" shrinkToFit="0" readingOrder="0"/>
    </dxf>
    <dxf>
      <numFmt numFmtId="166" formatCode="\ 0.0\ &quot;%&quot;"/>
      <alignment horizontal="center" vertical="bottom" textRotation="0" wrapText="0" indent="0" justifyLastLine="0" shrinkToFit="0" readingOrder="0"/>
    </dxf>
    <dxf>
      <numFmt numFmtId="164" formatCode="&quot;€&quot;\ 0.00"/>
      <alignment horizontal="righ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64" formatCode="&quot;€&quot;\ 0.00"/>
      <alignment horizontal="right" vertical="bottom" textRotation="0" wrapText="0" indent="0" justifyLastLine="0" shrinkToFit="0" readingOrder="0"/>
    </dxf>
    <dxf>
      <numFmt numFmtId="164" formatCode="&quot;€&quot;\ 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€&quot;\ 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</dxf>
    <dxf>
      <numFmt numFmtId="164" formatCode="&quot;€&quot;\ 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€&quot;\ 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€&quot;\ 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164" formatCode="&quot;€&quot;\ 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&quot;€&quot;\ 0.00"/>
      <border diagonalUp="0" diagonalDown="0">
        <left/>
        <right style="medium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numFmt numFmtId="164" formatCode="&quot;€&quot;\ 0.00"/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numFmt numFmtId="0" formatCode="General"/>
      <alignment horizontal="center" vertical="bottom" textRotation="0" wrapText="0" indent="0" justifyLastLine="0" shrinkToFit="0" readingOrder="0"/>
    </dxf>
    <dxf>
      <numFmt numFmtId="164" formatCode="&quot;€&quot;\ 0.00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numFmt numFmtId="164" formatCode="&quot;€&quot;\ 0.0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alignment horizontal="center" vertical="bottom" textRotation="0" wrapText="0" indent="0" justifyLastLine="0" shrinkToFit="0" readingOrder="0"/>
    </dxf>
    <dxf>
      <numFmt numFmtId="164" formatCode="&quot;€&quot;\ 0.00"/>
      <border diagonalUp="0" diagonalDown="0">
        <left style="medium">
          <color indexed="64"/>
        </left>
        <right/>
        <top/>
        <bottom/>
      </border>
    </dxf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6" displayName="Tableau16" ref="A2:L159" totalsRowShown="0" headerRowDxfId="104">
  <autoFilter ref="A2:L159"/>
  <sortState ref="A3:K159">
    <sortCondition descending="1" ref="J2:J159"/>
  </sortState>
  <tableColumns count="12">
    <tableColumn id="5" name="ItemId"/>
    <tableColumn id="6" name="Name"/>
    <tableColumn id="12" name="Invoice Date" dataDxfId="103"/>
    <tableColumn id="17" name="Price" dataDxfId="102"/>
    <tableColumn id="7" name="Qty_x000a_2015" dataDxfId="101"/>
    <tableColumn id="16" name="CA 2015" dataDxfId="100"/>
    <tableColumn id="18" name="Price2" dataDxfId="99"/>
    <tableColumn id="15" name="Qty_x000a_2016" dataDxfId="98"/>
    <tableColumn id="14" name="CA 2016" dataDxfId="97"/>
    <tableColumn id="13" name="Preis-_x000a_steigerung" dataDxfId="96"/>
    <tableColumn id="20" name="Qty_x000a_Total2" dataDxfId="95"/>
    <tableColumn id="8" name="CA Total" dataDxfId="9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au1" displayName="Tableau1" ref="A2:K29" totalsRowShown="0" headerRowDxfId="93" dataDxfId="92" tableBorderDxfId="91">
  <autoFilter ref="A2:K29"/>
  <tableColumns count="11">
    <tableColumn id="3" name="Nr Article" dataDxfId="90"/>
    <tableColumn id="19" name="Nom d'article" dataDxfId="89"/>
    <tableColumn id="4" name="Dimension" dataDxfId="88"/>
    <tableColumn id="5" name="Color" dataDxfId="87"/>
    <tableColumn id="6" name="Price" dataDxfId="86"/>
    <tableColumn id="7" name="Qte_x000a_2015" dataDxfId="85"/>
    <tableColumn id="23" name="CA_x000a_2015" dataDxfId="84"/>
    <tableColumn id="22" name="Qte_x000a_2016" dataDxfId="83"/>
    <tableColumn id="21" name="CA_x000a_2016" dataDxfId="82"/>
    <tableColumn id="20" name="Qte_x000a_Total" dataDxfId="81"/>
    <tableColumn id="17" name="CA_x000a_Total" dataDxfId="8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4" name="Tableau165" displayName="Tableau165" ref="A2:K3" totalsRowShown="0" headerRowDxfId="79">
  <autoFilter ref="A2:K3"/>
  <sortState ref="A3:K159">
    <sortCondition ref="B2:B159"/>
  </sortState>
  <tableColumns count="11">
    <tableColumn id="5" name="ItemId"/>
    <tableColumn id="6" name="Name"/>
    <tableColumn id="17" name="Prix Ø" dataDxfId="78">
      <calculatedColumnFormula>E3/D3</calculatedColumnFormula>
    </tableColumn>
    <tableColumn id="7" name="Qty_x000a_2015" dataDxfId="77"/>
    <tableColumn id="16" name="CA 2015" dataDxfId="76"/>
    <tableColumn id="18" name="Prix Ø2" dataDxfId="75">
      <calculatedColumnFormula>H3/G3</calculatedColumnFormula>
    </tableColumn>
    <tableColumn id="15" name="Qty_x000a_2016" dataDxfId="74"/>
    <tableColumn id="14" name="CA 2016" dataDxfId="73"/>
    <tableColumn id="19" name="Preis_x000a_steigerung %" dataDxfId="72"/>
    <tableColumn id="13" name="Qty_x000a_Total" dataDxfId="71">
      <calculatedColumnFormula>Rim!$D3+Rim!$G3</calculatedColumnFormula>
    </tableColumn>
    <tableColumn id="8" name="CA Total" dataDxfId="70">
      <calculatedColumnFormula>Rim!$E3+Rim!$H3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5" name="Tableau166" displayName="Tableau166" ref="A2:L7" totalsRowShown="0" headerRowDxfId="69">
  <autoFilter ref="A2:L7"/>
  <sortState ref="A3:K159">
    <sortCondition ref="B2:B159"/>
  </sortState>
  <tableColumns count="12">
    <tableColumn id="5" name="n°art."/>
    <tableColumn id="6" name="Name"/>
    <tableColumn id="17" name="Prix" dataDxfId="68"/>
    <tableColumn id="7" name="Qty_x000a_2015" dataDxfId="67"/>
    <tableColumn id="16" name="CA_x000a_2015" dataDxfId="66"/>
    <tableColumn id="18" name="Prix2" dataDxfId="65"/>
    <tableColumn id="15" name="Qty_x000a_2016" dataDxfId="64"/>
    <tableColumn id="14" name="CA_x000a_2016" dataDxfId="63">
      <calculatedColumnFormula>G3*F3</calculatedColumnFormula>
    </tableColumn>
    <tableColumn id="19" name="Preis_x000a_steigerung" dataDxfId="62"/>
    <tableColumn id="20" name="Prix Ø avec_x000a_Transport" dataDxfId="61"/>
    <tableColumn id="13" name="Qty_x000a_Total" dataDxfId="60">
      <calculatedColumnFormula>D3+G3</calculatedColumnFormula>
    </tableColumn>
    <tableColumn id="8" name="CA Total" dataDxfId="59">
      <calculatedColumnFormula>E3+H3</calculatedColumn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8" name="Tableau19" displayName="Tableau19" ref="A3:M48" totalsRowShown="0" headerRowDxfId="34" headerRowBorderDxfId="32" tableBorderDxfId="33" totalsRowBorderDxfId="31">
  <autoFilter ref="A3:M48"/>
  <sortState ref="A4:M48">
    <sortCondition ref="D3:D48"/>
  </sortState>
  <tableColumns count="13">
    <tableColumn id="2" name="Artikelnr." dataDxfId="30"/>
    <tableColumn id="15" name="Sortiment _x000a_2016" dataDxfId="29"/>
    <tableColumn id="13" name="." dataDxfId="28"/>
    <tableColumn id="3" name="Artikelbeschreibung" dataDxfId="27"/>
    <tableColumn id="7" name="Preis/Stk" dataDxfId="26"/>
    <tableColumn id="8" name="Menge" dataDxfId="25"/>
    <tableColumn id="6" name="Summe_x000a_2015" dataDxfId="24"/>
    <tableColumn id="10" name="Preis/Stk2" dataDxfId="23">
      <calculatedColumnFormula>J4/I4</calculatedColumnFormula>
    </tableColumn>
    <tableColumn id="4" name="Menge2" dataDxfId="22"/>
    <tableColumn id="9" name="Summe_x000a_2016" dataDxfId="21"/>
    <tableColumn id="12" name="Preis_x000a_steigerung" dataDxfId="20"/>
    <tableColumn id="11" name="Menge_x000a_Total" dataDxfId="19">
      <calculatedColumnFormula>Kibernetik!$F4+Kibernetik!$I4</calculatedColumnFormula>
    </tableColumn>
    <tableColumn id="5" name="CA_x000a_Total" dataDxfId="18">
      <calculatedColumnFormula>Kibernetik!$J4+Kibernetik!$G4</calculatedColumnFormula>
    </tableColumn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id="6" name="Tableau245611" displayName="Tableau245611" ref="A2:K115" totalsRowShown="0" headerRowDxfId="58" headerRowBorderDxfId="56" tableBorderDxfId="57">
  <autoFilter ref="A2:K115"/>
  <sortState ref="A3:K115">
    <sortCondition ref="B2:B115"/>
  </sortState>
  <tableColumns count="11">
    <tableColumn id="1" name="Article" dataDxfId="55"/>
    <tableColumn id="2" name="Desciption d'article" dataDxfId="54"/>
    <tableColumn id="3" name="Prix_x000a_2015" dataDxfId="53" dataCellStyle="Warning Text"/>
    <tableColumn id="4" name="Quantité_x000a_2015" dataDxfId="52"/>
    <tableColumn id="8" name="C.A. 2015" dataDxfId="51" dataCellStyle="Warning Text"/>
    <tableColumn id="7" name="Prix_x000a_20162" dataDxfId="50"/>
    <tableColumn id="6" name="Quantité_x000a_2016" dataDxfId="49"/>
    <tableColumn id="10" name="C.A. 2016" dataDxfId="48" dataCellStyle="Warning Text"/>
    <tableColumn id="13" name="Preis_x000a_steigerung" dataDxfId="47" dataCellStyle="Warning Text"/>
    <tableColumn id="11" name="Quantité_x000a_Total" dataDxfId="46"/>
    <tableColumn id="12" name="CA Total" dataDxfId="45" dataCellStyle="Warning Text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Tableau168" displayName="Tableau168" ref="A2:K4" totalsRowShown="0" headerRowDxfId="44">
  <autoFilter ref="A2:K4"/>
  <sortState ref="A3:K159">
    <sortCondition ref="B2:B159"/>
  </sortState>
  <tableColumns count="11">
    <tableColumn id="5" name="n°art."/>
    <tableColumn id="6" name="Name"/>
    <tableColumn id="17" name="Prix" dataDxfId="43"/>
    <tableColumn id="7" name="Qty_x000a_2015" dataDxfId="42"/>
    <tableColumn id="16" name="CA_x000a_2015" dataDxfId="41"/>
    <tableColumn id="18" name="Prix Ø" dataDxfId="40"/>
    <tableColumn id="15" name="Qty_x000a_2016" dataDxfId="39"/>
    <tableColumn id="14" name="CA_x000a_2016" dataDxfId="38"/>
    <tableColumn id="19" name="Ø Preis_x000a_steigerung" dataDxfId="37"/>
    <tableColumn id="13" name="Qty_x000a_Total" dataDxfId="36"/>
    <tableColumn id="8" name="CA Total" dataDxfId="35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9" name="Tableau2" displayName="Tableau2" ref="A4:P33" totalsRowShown="0" headerRowDxfId="17" dataDxfId="16">
  <autoFilter ref="A4:P33"/>
  <sortState ref="A3:N39">
    <sortCondition ref="D2:D39"/>
  </sortState>
  <tableColumns count="16">
    <tableColumn id="1" name="Art.Nr." dataDxfId="15"/>
    <tableColumn id="2" name="NOM" dataDxfId="14"/>
    <tableColumn id="3" name="Beschreibung" dataDxfId="13"/>
    <tableColumn id="4" name="Номенклатура, Базовая единица измерения" dataDxfId="12"/>
    <tableColumn id="17" name="Name" dataDxfId="11"/>
    <tableColumn id="6" name="Jan" dataDxfId="10"/>
    <tableColumn id="7" name="Feb" dataDxfId="9"/>
    <tableColumn id="8" name="June" dataDxfId="8"/>
    <tableColumn id="9" name="July" dataDxfId="7"/>
    <tableColumn id="15" name="2015" dataDxfId="6">
      <calculatedColumnFormula>SUM(Tableau2[[#This Row],[Jan]:[July]])</calculatedColumnFormula>
    </tableColumn>
    <tableColumn id="10" name="March" dataDxfId="5"/>
    <tableColumn id="11" name="May" dataDxfId="4"/>
    <tableColumn id="12" name="June2" dataDxfId="3"/>
    <tableColumn id="13" name="Sept -" dataDxfId="2"/>
    <tableColumn id="16" name="2016" dataDxfId="1">
      <calculatedColumnFormula>SUM(Tableau2[[#This Row],[March]:[Sept -]])</calculatedColumnFormula>
    </tableColumn>
    <tableColumn id="14" name="Quantité_x000a_Total" dataDxfId="0">
      <calculatedColumnFormula>Tableau2[[#This Row],[2015]]+Tableau2[[#This Row],[2016]]</calculatedColumnFormula>
    </tableColumn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view="pageLayout" zoomScale="85" zoomScaleNormal="100" zoomScaleSheetLayoutView="50" zoomScalePageLayoutView="85" workbookViewId="0">
      <selection activeCell="K76" sqref="K76"/>
    </sheetView>
  </sheetViews>
  <sheetFormatPr defaultRowHeight="15" x14ac:dyDescent="0.25"/>
  <cols>
    <col min="1" max="1" width="18.85546875" style="1" bestFit="1" customWidth="1"/>
    <col min="2" max="2" width="63.42578125" style="1" customWidth="1"/>
    <col min="3" max="3" width="13.5703125" style="1" customWidth="1"/>
    <col min="4" max="4" width="13.5703125" style="3" customWidth="1"/>
    <col min="5" max="6" width="12.140625" style="4" customWidth="1"/>
    <col min="7" max="7" width="12.140625" style="5" customWidth="1"/>
    <col min="8" max="8" width="12.140625" style="4" customWidth="1"/>
    <col min="9" max="9" width="12.140625" style="5" customWidth="1"/>
    <col min="10" max="11" width="12.140625" style="4" customWidth="1"/>
    <col min="12" max="12" width="14.140625" style="1" bestFit="1" customWidth="1"/>
    <col min="13" max="256" width="11.42578125" style="1" customWidth="1"/>
    <col min="257" max="257" width="18.85546875" style="1" bestFit="1" customWidth="1"/>
    <col min="258" max="258" width="63.42578125" style="1" customWidth="1"/>
    <col min="259" max="260" width="13.5703125" style="1" customWidth="1"/>
    <col min="261" max="267" width="12.140625" style="1" customWidth="1"/>
    <col min="268" max="268" width="14.140625" style="1" bestFit="1" customWidth="1"/>
    <col min="269" max="512" width="11.42578125" style="1" customWidth="1"/>
    <col min="513" max="513" width="18.85546875" style="1" bestFit="1" customWidth="1"/>
    <col min="514" max="514" width="63.42578125" style="1" customWidth="1"/>
    <col min="515" max="516" width="13.5703125" style="1" customWidth="1"/>
    <col min="517" max="523" width="12.140625" style="1" customWidth="1"/>
    <col min="524" max="524" width="14.140625" style="1" bestFit="1" customWidth="1"/>
    <col min="525" max="768" width="11.42578125" style="1" customWidth="1"/>
    <col min="769" max="769" width="18.85546875" style="1" bestFit="1" customWidth="1"/>
    <col min="770" max="770" width="63.42578125" style="1" customWidth="1"/>
    <col min="771" max="772" width="13.5703125" style="1" customWidth="1"/>
    <col min="773" max="779" width="12.140625" style="1" customWidth="1"/>
    <col min="780" max="780" width="14.140625" style="1" bestFit="1" customWidth="1"/>
    <col min="781" max="1024" width="11.42578125" style="1" customWidth="1"/>
    <col min="1025" max="1025" width="18.85546875" style="1" bestFit="1" customWidth="1"/>
    <col min="1026" max="1026" width="63.42578125" style="1" customWidth="1"/>
    <col min="1027" max="1028" width="13.5703125" style="1" customWidth="1"/>
    <col min="1029" max="1035" width="12.140625" style="1" customWidth="1"/>
    <col min="1036" max="1036" width="14.140625" style="1" bestFit="1" customWidth="1"/>
    <col min="1037" max="1280" width="11.42578125" style="1" customWidth="1"/>
    <col min="1281" max="1281" width="18.85546875" style="1" bestFit="1" customWidth="1"/>
    <col min="1282" max="1282" width="63.42578125" style="1" customWidth="1"/>
    <col min="1283" max="1284" width="13.5703125" style="1" customWidth="1"/>
    <col min="1285" max="1291" width="12.140625" style="1" customWidth="1"/>
    <col min="1292" max="1292" width="14.140625" style="1" bestFit="1" customWidth="1"/>
    <col min="1293" max="1536" width="11.42578125" style="1" customWidth="1"/>
    <col min="1537" max="1537" width="18.85546875" style="1" bestFit="1" customWidth="1"/>
    <col min="1538" max="1538" width="63.42578125" style="1" customWidth="1"/>
    <col min="1539" max="1540" width="13.5703125" style="1" customWidth="1"/>
    <col min="1541" max="1547" width="12.140625" style="1" customWidth="1"/>
    <col min="1548" max="1548" width="14.140625" style="1" bestFit="1" customWidth="1"/>
    <col min="1549" max="1792" width="11.42578125" style="1" customWidth="1"/>
    <col min="1793" max="1793" width="18.85546875" style="1" bestFit="1" customWidth="1"/>
    <col min="1794" max="1794" width="63.42578125" style="1" customWidth="1"/>
    <col min="1795" max="1796" width="13.5703125" style="1" customWidth="1"/>
    <col min="1797" max="1803" width="12.140625" style="1" customWidth="1"/>
    <col min="1804" max="1804" width="14.140625" style="1" bestFit="1" customWidth="1"/>
    <col min="1805" max="2048" width="11.42578125" style="1" customWidth="1"/>
    <col min="2049" max="2049" width="18.85546875" style="1" bestFit="1" customWidth="1"/>
    <col min="2050" max="2050" width="63.42578125" style="1" customWidth="1"/>
    <col min="2051" max="2052" width="13.5703125" style="1" customWidth="1"/>
    <col min="2053" max="2059" width="12.140625" style="1" customWidth="1"/>
    <col min="2060" max="2060" width="14.140625" style="1" bestFit="1" customWidth="1"/>
    <col min="2061" max="2304" width="11.42578125" style="1" customWidth="1"/>
    <col min="2305" max="2305" width="18.85546875" style="1" bestFit="1" customWidth="1"/>
    <col min="2306" max="2306" width="63.42578125" style="1" customWidth="1"/>
    <col min="2307" max="2308" width="13.5703125" style="1" customWidth="1"/>
    <col min="2309" max="2315" width="12.140625" style="1" customWidth="1"/>
    <col min="2316" max="2316" width="14.140625" style="1" bestFit="1" customWidth="1"/>
    <col min="2317" max="2560" width="11.42578125" style="1" customWidth="1"/>
    <col min="2561" max="2561" width="18.85546875" style="1" bestFit="1" customWidth="1"/>
    <col min="2562" max="2562" width="63.42578125" style="1" customWidth="1"/>
    <col min="2563" max="2564" width="13.5703125" style="1" customWidth="1"/>
    <col min="2565" max="2571" width="12.140625" style="1" customWidth="1"/>
    <col min="2572" max="2572" width="14.140625" style="1" bestFit="1" customWidth="1"/>
    <col min="2573" max="2816" width="11.42578125" style="1" customWidth="1"/>
    <col min="2817" max="2817" width="18.85546875" style="1" bestFit="1" customWidth="1"/>
    <col min="2818" max="2818" width="63.42578125" style="1" customWidth="1"/>
    <col min="2819" max="2820" width="13.5703125" style="1" customWidth="1"/>
    <col min="2821" max="2827" width="12.140625" style="1" customWidth="1"/>
    <col min="2828" max="2828" width="14.140625" style="1" bestFit="1" customWidth="1"/>
    <col min="2829" max="3072" width="11.42578125" style="1" customWidth="1"/>
    <col min="3073" max="3073" width="18.85546875" style="1" bestFit="1" customWidth="1"/>
    <col min="3074" max="3074" width="63.42578125" style="1" customWidth="1"/>
    <col min="3075" max="3076" width="13.5703125" style="1" customWidth="1"/>
    <col min="3077" max="3083" width="12.140625" style="1" customWidth="1"/>
    <col min="3084" max="3084" width="14.140625" style="1" bestFit="1" customWidth="1"/>
    <col min="3085" max="3328" width="11.42578125" style="1" customWidth="1"/>
    <col min="3329" max="3329" width="18.85546875" style="1" bestFit="1" customWidth="1"/>
    <col min="3330" max="3330" width="63.42578125" style="1" customWidth="1"/>
    <col min="3331" max="3332" width="13.5703125" style="1" customWidth="1"/>
    <col min="3333" max="3339" width="12.140625" style="1" customWidth="1"/>
    <col min="3340" max="3340" width="14.140625" style="1" bestFit="1" customWidth="1"/>
    <col min="3341" max="3584" width="11.42578125" style="1" customWidth="1"/>
    <col min="3585" max="3585" width="18.85546875" style="1" bestFit="1" customWidth="1"/>
    <col min="3586" max="3586" width="63.42578125" style="1" customWidth="1"/>
    <col min="3587" max="3588" width="13.5703125" style="1" customWidth="1"/>
    <col min="3589" max="3595" width="12.140625" style="1" customWidth="1"/>
    <col min="3596" max="3596" width="14.140625" style="1" bestFit="1" customWidth="1"/>
    <col min="3597" max="3840" width="11.42578125" style="1" customWidth="1"/>
    <col min="3841" max="3841" width="18.85546875" style="1" bestFit="1" customWidth="1"/>
    <col min="3842" max="3842" width="63.42578125" style="1" customWidth="1"/>
    <col min="3843" max="3844" width="13.5703125" style="1" customWidth="1"/>
    <col min="3845" max="3851" width="12.140625" style="1" customWidth="1"/>
    <col min="3852" max="3852" width="14.140625" style="1" bestFit="1" customWidth="1"/>
    <col min="3853" max="4096" width="11.42578125" style="1" customWidth="1"/>
    <col min="4097" max="4097" width="18.85546875" style="1" bestFit="1" customWidth="1"/>
    <col min="4098" max="4098" width="63.42578125" style="1" customWidth="1"/>
    <col min="4099" max="4100" width="13.5703125" style="1" customWidth="1"/>
    <col min="4101" max="4107" width="12.140625" style="1" customWidth="1"/>
    <col min="4108" max="4108" width="14.140625" style="1" bestFit="1" customWidth="1"/>
    <col min="4109" max="4352" width="11.42578125" style="1" customWidth="1"/>
    <col min="4353" max="4353" width="18.85546875" style="1" bestFit="1" customWidth="1"/>
    <col min="4354" max="4354" width="63.42578125" style="1" customWidth="1"/>
    <col min="4355" max="4356" width="13.5703125" style="1" customWidth="1"/>
    <col min="4357" max="4363" width="12.140625" style="1" customWidth="1"/>
    <col min="4364" max="4364" width="14.140625" style="1" bestFit="1" customWidth="1"/>
    <col min="4365" max="4608" width="11.42578125" style="1" customWidth="1"/>
    <col min="4609" max="4609" width="18.85546875" style="1" bestFit="1" customWidth="1"/>
    <col min="4610" max="4610" width="63.42578125" style="1" customWidth="1"/>
    <col min="4611" max="4612" width="13.5703125" style="1" customWidth="1"/>
    <col min="4613" max="4619" width="12.140625" style="1" customWidth="1"/>
    <col min="4620" max="4620" width="14.140625" style="1" bestFit="1" customWidth="1"/>
    <col min="4621" max="4864" width="11.42578125" style="1" customWidth="1"/>
    <col min="4865" max="4865" width="18.85546875" style="1" bestFit="1" customWidth="1"/>
    <col min="4866" max="4866" width="63.42578125" style="1" customWidth="1"/>
    <col min="4867" max="4868" width="13.5703125" style="1" customWidth="1"/>
    <col min="4869" max="4875" width="12.140625" style="1" customWidth="1"/>
    <col min="4876" max="4876" width="14.140625" style="1" bestFit="1" customWidth="1"/>
    <col min="4877" max="5120" width="11.42578125" style="1" customWidth="1"/>
    <col min="5121" max="5121" width="18.85546875" style="1" bestFit="1" customWidth="1"/>
    <col min="5122" max="5122" width="63.42578125" style="1" customWidth="1"/>
    <col min="5123" max="5124" width="13.5703125" style="1" customWidth="1"/>
    <col min="5125" max="5131" width="12.140625" style="1" customWidth="1"/>
    <col min="5132" max="5132" width="14.140625" style="1" bestFit="1" customWidth="1"/>
    <col min="5133" max="5376" width="11.42578125" style="1" customWidth="1"/>
    <col min="5377" max="5377" width="18.85546875" style="1" bestFit="1" customWidth="1"/>
    <col min="5378" max="5378" width="63.42578125" style="1" customWidth="1"/>
    <col min="5379" max="5380" width="13.5703125" style="1" customWidth="1"/>
    <col min="5381" max="5387" width="12.140625" style="1" customWidth="1"/>
    <col min="5388" max="5388" width="14.140625" style="1" bestFit="1" customWidth="1"/>
    <col min="5389" max="5632" width="11.42578125" style="1" customWidth="1"/>
    <col min="5633" max="5633" width="18.85546875" style="1" bestFit="1" customWidth="1"/>
    <col min="5634" max="5634" width="63.42578125" style="1" customWidth="1"/>
    <col min="5635" max="5636" width="13.5703125" style="1" customWidth="1"/>
    <col min="5637" max="5643" width="12.140625" style="1" customWidth="1"/>
    <col min="5644" max="5644" width="14.140625" style="1" bestFit="1" customWidth="1"/>
    <col min="5645" max="5888" width="11.42578125" style="1" customWidth="1"/>
    <col min="5889" max="5889" width="18.85546875" style="1" bestFit="1" customWidth="1"/>
    <col min="5890" max="5890" width="63.42578125" style="1" customWidth="1"/>
    <col min="5891" max="5892" width="13.5703125" style="1" customWidth="1"/>
    <col min="5893" max="5899" width="12.140625" style="1" customWidth="1"/>
    <col min="5900" max="5900" width="14.140625" style="1" bestFit="1" customWidth="1"/>
    <col min="5901" max="6144" width="11.42578125" style="1" customWidth="1"/>
    <col min="6145" max="6145" width="18.85546875" style="1" bestFit="1" customWidth="1"/>
    <col min="6146" max="6146" width="63.42578125" style="1" customWidth="1"/>
    <col min="6147" max="6148" width="13.5703125" style="1" customWidth="1"/>
    <col min="6149" max="6155" width="12.140625" style="1" customWidth="1"/>
    <col min="6156" max="6156" width="14.140625" style="1" bestFit="1" customWidth="1"/>
    <col min="6157" max="6400" width="11.42578125" style="1" customWidth="1"/>
    <col min="6401" max="6401" width="18.85546875" style="1" bestFit="1" customWidth="1"/>
    <col min="6402" max="6402" width="63.42578125" style="1" customWidth="1"/>
    <col min="6403" max="6404" width="13.5703125" style="1" customWidth="1"/>
    <col min="6405" max="6411" width="12.140625" style="1" customWidth="1"/>
    <col min="6412" max="6412" width="14.140625" style="1" bestFit="1" customWidth="1"/>
    <col min="6413" max="6656" width="11.42578125" style="1" customWidth="1"/>
    <col min="6657" max="6657" width="18.85546875" style="1" bestFit="1" customWidth="1"/>
    <col min="6658" max="6658" width="63.42578125" style="1" customWidth="1"/>
    <col min="6659" max="6660" width="13.5703125" style="1" customWidth="1"/>
    <col min="6661" max="6667" width="12.140625" style="1" customWidth="1"/>
    <col min="6668" max="6668" width="14.140625" style="1" bestFit="1" customWidth="1"/>
    <col min="6669" max="6912" width="11.42578125" style="1" customWidth="1"/>
    <col min="6913" max="6913" width="18.85546875" style="1" bestFit="1" customWidth="1"/>
    <col min="6914" max="6914" width="63.42578125" style="1" customWidth="1"/>
    <col min="6915" max="6916" width="13.5703125" style="1" customWidth="1"/>
    <col min="6917" max="6923" width="12.140625" style="1" customWidth="1"/>
    <col min="6924" max="6924" width="14.140625" style="1" bestFit="1" customWidth="1"/>
    <col min="6925" max="7168" width="11.42578125" style="1" customWidth="1"/>
    <col min="7169" max="7169" width="18.85546875" style="1" bestFit="1" customWidth="1"/>
    <col min="7170" max="7170" width="63.42578125" style="1" customWidth="1"/>
    <col min="7171" max="7172" width="13.5703125" style="1" customWidth="1"/>
    <col min="7173" max="7179" width="12.140625" style="1" customWidth="1"/>
    <col min="7180" max="7180" width="14.140625" style="1" bestFit="1" customWidth="1"/>
    <col min="7181" max="7424" width="11.42578125" style="1" customWidth="1"/>
    <col min="7425" max="7425" width="18.85546875" style="1" bestFit="1" customWidth="1"/>
    <col min="7426" max="7426" width="63.42578125" style="1" customWidth="1"/>
    <col min="7427" max="7428" width="13.5703125" style="1" customWidth="1"/>
    <col min="7429" max="7435" width="12.140625" style="1" customWidth="1"/>
    <col min="7436" max="7436" width="14.140625" style="1" bestFit="1" customWidth="1"/>
    <col min="7437" max="7680" width="11.42578125" style="1" customWidth="1"/>
    <col min="7681" max="7681" width="18.85546875" style="1" bestFit="1" customWidth="1"/>
    <col min="7682" max="7682" width="63.42578125" style="1" customWidth="1"/>
    <col min="7683" max="7684" width="13.5703125" style="1" customWidth="1"/>
    <col min="7685" max="7691" width="12.140625" style="1" customWidth="1"/>
    <col min="7692" max="7692" width="14.140625" style="1" bestFit="1" customWidth="1"/>
    <col min="7693" max="7936" width="11.42578125" style="1" customWidth="1"/>
    <col min="7937" max="7937" width="18.85546875" style="1" bestFit="1" customWidth="1"/>
    <col min="7938" max="7938" width="63.42578125" style="1" customWidth="1"/>
    <col min="7939" max="7940" width="13.5703125" style="1" customWidth="1"/>
    <col min="7941" max="7947" width="12.140625" style="1" customWidth="1"/>
    <col min="7948" max="7948" width="14.140625" style="1" bestFit="1" customWidth="1"/>
    <col min="7949" max="8192" width="11.42578125" style="1" customWidth="1"/>
    <col min="8193" max="8193" width="18.85546875" style="1" bestFit="1" customWidth="1"/>
    <col min="8194" max="8194" width="63.42578125" style="1" customWidth="1"/>
    <col min="8195" max="8196" width="13.5703125" style="1" customWidth="1"/>
    <col min="8197" max="8203" width="12.140625" style="1" customWidth="1"/>
    <col min="8204" max="8204" width="14.140625" style="1" bestFit="1" customWidth="1"/>
    <col min="8205" max="8448" width="11.42578125" style="1" customWidth="1"/>
    <col min="8449" max="8449" width="18.85546875" style="1" bestFit="1" customWidth="1"/>
    <col min="8450" max="8450" width="63.42578125" style="1" customWidth="1"/>
    <col min="8451" max="8452" width="13.5703125" style="1" customWidth="1"/>
    <col min="8453" max="8459" width="12.140625" style="1" customWidth="1"/>
    <col min="8460" max="8460" width="14.140625" style="1" bestFit="1" customWidth="1"/>
    <col min="8461" max="8704" width="11.42578125" style="1" customWidth="1"/>
    <col min="8705" max="8705" width="18.85546875" style="1" bestFit="1" customWidth="1"/>
    <col min="8706" max="8706" width="63.42578125" style="1" customWidth="1"/>
    <col min="8707" max="8708" width="13.5703125" style="1" customWidth="1"/>
    <col min="8709" max="8715" width="12.140625" style="1" customWidth="1"/>
    <col min="8716" max="8716" width="14.140625" style="1" bestFit="1" customWidth="1"/>
    <col min="8717" max="8960" width="11.42578125" style="1" customWidth="1"/>
    <col min="8961" max="8961" width="18.85546875" style="1" bestFit="1" customWidth="1"/>
    <col min="8962" max="8962" width="63.42578125" style="1" customWidth="1"/>
    <col min="8963" max="8964" width="13.5703125" style="1" customWidth="1"/>
    <col min="8965" max="8971" width="12.140625" style="1" customWidth="1"/>
    <col min="8972" max="8972" width="14.140625" style="1" bestFit="1" customWidth="1"/>
    <col min="8973" max="9216" width="11.42578125" style="1" customWidth="1"/>
    <col min="9217" max="9217" width="18.85546875" style="1" bestFit="1" customWidth="1"/>
    <col min="9218" max="9218" width="63.42578125" style="1" customWidth="1"/>
    <col min="9219" max="9220" width="13.5703125" style="1" customWidth="1"/>
    <col min="9221" max="9227" width="12.140625" style="1" customWidth="1"/>
    <col min="9228" max="9228" width="14.140625" style="1" bestFit="1" customWidth="1"/>
    <col min="9229" max="9472" width="11.42578125" style="1" customWidth="1"/>
    <col min="9473" max="9473" width="18.85546875" style="1" bestFit="1" customWidth="1"/>
    <col min="9474" max="9474" width="63.42578125" style="1" customWidth="1"/>
    <col min="9475" max="9476" width="13.5703125" style="1" customWidth="1"/>
    <col min="9477" max="9483" width="12.140625" style="1" customWidth="1"/>
    <col min="9484" max="9484" width="14.140625" style="1" bestFit="1" customWidth="1"/>
    <col min="9485" max="9728" width="11.42578125" style="1" customWidth="1"/>
    <col min="9729" max="9729" width="18.85546875" style="1" bestFit="1" customWidth="1"/>
    <col min="9730" max="9730" width="63.42578125" style="1" customWidth="1"/>
    <col min="9731" max="9732" width="13.5703125" style="1" customWidth="1"/>
    <col min="9733" max="9739" width="12.140625" style="1" customWidth="1"/>
    <col min="9740" max="9740" width="14.140625" style="1" bestFit="1" customWidth="1"/>
    <col min="9741" max="9984" width="11.42578125" style="1" customWidth="1"/>
    <col min="9985" max="9985" width="18.85546875" style="1" bestFit="1" customWidth="1"/>
    <col min="9986" max="9986" width="63.42578125" style="1" customWidth="1"/>
    <col min="9987" max="9988" width="13.5703125" style="1" customWidth="1"/>
    <col min="9989" max="9995" width="12.140625" style="1" customWidth="1"/>
    <col min="9996" max="9996" width="14.140625" style="1" bestFit="1" customWidth="1"/>
    <col min="9997" max="10240" width="11.42578125" style="1" customWidth="1"/>
    <col min="10241" max="10241" width="18.85546875" style="1" bestFit="1" customWidth="1"/>
    <col min="10242" max="10242" width="63.42578125" style="1" customWidth="1"/>
    <col min="10243" max="10244" width="13.5703125" style="1" customWidth="1"/>
    <col min="10245" max="10251" width="12.140625" style="1" customWidth="1"/>
    <col min="10252" max="10252" width="14.140625" style="1" bestFit="1" customWidth="1"/>
    <col min="10253" max="10496" width="11.42578125" style="1" customWidth="1"/>
    <col min="10497" max="10497" width="18.85546875" style="1" bestFit="1" customWidth="1"/>
    <col min="10498" max="10498" width="63.42578125" style="1" customWidth="1"/>
    <col min="10499" max="10500" width="13.5703125" style="1" customWidth="1"/>
    <col min="10501" max="10507" width="12.140625" style="1" customWidth="1"/>
    <col min="10508" max="10508" width="14.140625" style="1" bestFit="1" customWidth="1"/>
    <col min="10509" max="10752" width="11.42578125" style="1" customWidth="1"/>
    <col min="10753" max="10753" width="18.85546875" style="1" bestFit="1" customWidth="1"/>
    <col min="10754" max="10754" width="63.42578125" style="1" customWidth="1"/>
    <col min="10755" max="10756" width="13.5703125" style="1" customWidth="1"/>
    <col min="10757" max="10763" width="12.140625" style="1" customWidth="1"/>
    <col min="10764" max="10764" width="14.140625" style="1" bestFit="1" customWidth="1"/>
    <col min="10765" max="11008" width="11.42578125" style="1" customWidth="1"/>
    <col min="11009" max="11009" width="18.85546875" style="1" bestFit="1" customWidth="1"/>
    <col min="11010" max="11010" width="63.42578125" style="1" customWidth="1"/>
    <col min="11011" max="11012" width="13.5703125" style="1" customWidth="1"/>
    <col min="11013" max="11019" width="12.140625" style="1" customWidth="1"/>
    <col min="11020" max="11020" width="14.140625" style="1" bestFit="1" customWidth="1"/>
    <col min="11021" max="11264" width="11.42578125" style="1" customWidth="1"/>
    <col min="11265" max="11265" width="18.85546875" style="1" bestFit="1" customWidth="1"/>
    <col min="11266" max="11266" width="63.42578125" style="1" customWidth="1"/>
    <col min="11267" max="11268" width="13.5703125" style="1" customWidth="1"/>
    <col min="11269" max="11275" width="12.140625" style="1" customWidth="1"/>
    <col min="11276" max="11276" width="14.140625" style="1" bestFit="1" customWidth="1"/>
    <col min="11277" max="11520" width="11.42578125" style="1" customWidth="1"/>
    <col min="11521" max="11521" width="18.85546875" style="1" bestFit="1" customWidth="1"/>
    <col min="11522" max="11522" width="63.42578125" style="1" customWidth="1"/>
    <col min="11523" max="11524" width="13.5703125" style="1" customWidth="1"/>
    <col min="11525" max="11531" width="12.140625" style="1" customWidth="1"/>
    <col min="11532" max="11532" width="14.140625" style="1" bestFit="1" customWidth="1"/>
    <col min="11533" max="11776" width="11.42578125" style="1" customWidth="1"/>
    <col min="11777" max="11777" width="18.85546875" style="1" bestFit="1" customWidth="1"/>
    <col min="11778" max="11778" width="63.42578125" style="1" customWidth="1"/>
    <col min="11779" max="11780" width="13.5703125" style="1" customWidth="1"/>
    <col min="11781" max="11787" width="12.140625" style="1" customWidth="1"/>
    <col min="11788" max="11788" width="14.140625" style="1" bestFit="1" customWidth="1"/>
    <col min="11789" max="12032" width="11.42578125" style="1" customWidth="1"/>
    <col min="12033" max="12033" width="18.85546875" style="1" bestFit="1" customWidth="1"/>
    <col min="12034" max="12034" width="63.42578125" style="1" customWidth="1"/>
    <col min="12035" max="12036" width="13.5703125" style="1" customWidth="1"/>
    <col min="12037" max="12043" width="12.140625" style="1" customWidth="1"/>
    <col min="12044" max="12044" width="14.140625" style="1" bestFit="1" customWidth="1"/>
    <col min="12045" max="12288" width="11.42578125" style="1" customWidth="1"/>
    <col min="12289" max="12289" width="18.85546875" style="1" bestFit="1" customWidth="1"/>
    <col min="12290" max="12290" width="63.42578125" style="1" customWidth="1"/>
    <col min="12291" max="12292" width="13.5703125" style="1" customWidth="1"/>
    <col min="12293" max="12299" width="12.140625" style="1" customWidth="1"/>
    <col min="12300" max="12300" width="14.140625" style="1" bestFit="1" customWidth="1"/>
    <col min="12301" max="12544" width="11.42578125" style="1" customWidth="1"/>
    <col min="12545" max="12545" width="18.85546875" style="1" bestFit="1" customWidth="1"/>
    <col min="12546" max="12546" width="63.42578125" style="1" customWidth="1"/>
    <col min="12547" max="12548" width="13.5703125" style="1" customWidth="1"/>
    <col min="12549" max="12555" width="12.140625" style="1" customWidth="1"/>
    <col min="12556" max="12556" width="14.140625" style="1" bestFit="1" customWidth="1"/>
    <col min="12557" max="12800" width="11.42578125" style="1" customWidth="1"/>
    <col min="12801" max="12801" width="18.85546875" style="1" bestFit="1" customWidth="1"/>
    <col min="12802" max="12802" width="63.42578125" style="1" customWidth="1"/>
    <col min="12803" max="12804" width="13.5703125" style="1" customWidth="1"/>
    <col min="12805" max="12811" width="12.140625" style="1" customWidth="1"/>
    <col min="12812" max="12812" width="14.140625" style="1" bestFit="1" customWidth="1"/>
    <col min="12813" max="13056" width="11.42578125" style="1" customWidth="1"/>
    <col min="13057" max="13057" width="18.85546875" style="1" bestFit="1" customWidth="1"/>
    <col min="13058" max="13058" width="63.42578125" style="1" customWidth="1"/>
    <col min="13059" max="13060" width="13.5703125" style="1" customWidth="1"/>
    <col min="13061" max="13067" width="12.140625" style="1" customWidth="1"/>
    <col min="13068" max="13068" width="14.140625" style="1" bestFit="1" customWidth="1"/>
    <col min="13069" max="13312" width="11.42578125" style="1" customWidth="1"/>
    <col min="13313" max="13313" width="18.85546875" style="1" bestFit="1" customWidth="1"/>
    <col min="13314" max="13314" width="63.42578125" style="1" customWidth="1"/>
    <col min="13315" max="13316" width="13.5703125" style="1" customWidth="1"/>
    <col min="13317" max="13323" width="12.140625" style="1" customWidth="1"/>
    <col min="13324" max="13324" width="14.140625" style="1" bestFit="1" customWidth="1"/>
    <col min="13325" max="13568" width="11.42578125" style="1" customWidth="1"/>
    <col min="13569" max="13569" width="18.85546875" style="1" bestFit="1" customWidth="1"/>
    <col min="13570" max="13570" width="63.42578125" style="1" customWidth="1"/>
    <col min="13571" max="13572" width="13.5703125" style="1" customWidth="1"/>
    <col min="13573" max="13579" width="12.140625" style="1" customWidth="1"/>
    <col min="13580" max="13580" width="14.140625" style="1" bestFit="1" customWidth="1"/>
    <col min="13581" max="13824" width="11.42578125" style="1" customWidth="1"/>
    <col min="13825" max="13825" width="18.85546875" style="1" bestFit="1" customWidth="1"/>
    <col min="13826" max="13826" width="63.42578125" style="1" customWidth="1"/>
    <col min="13827" max="13828" width="13.5703125" style="1" customWidth="1"/>
    <col min="13829" max="13835" width="12.140625" style="1" customWidth="1"/>
    <col min="13836" max="13836" width="14.140625" style="1" bestFit="1" customWidth="1"/>
    <col min="13837" max="14080" width="11.42578125" style="1" customWidth="1"/>
    <col min="14081" max="14081" width="18.85546875" style="1" bestFit="1" customWidth="1"/>
    <col min="14082" max="14082" width="63.42578125" style="1" customWidth="1"/>
    <col min="14083" max="14084" width="13.5703125" style="1" customWidth="1"/>
    <col min="14085" max="14091" width="12.140625" style="1" customWidth="1"/>
    <col min="14092" max="14092" width="14.140625" style="1" bestFit="1" customWidth="1"/>
    <col min="14093" max="14336" width="11.42578125" style="1" customWidth="1"/>
    <col min="14337" max="14337" width="18.85546875" style="1" bestFit="1" customWidth="1"/>
    <col min="14338" max="14338" width="63.42578125" style="1" customWidth="1"/>
    <col min="14339" max="14340" width="13.5703125" style="1" customWidth="1"/>
    <col min="14341" max="14347" width="12.140625" style="1" customWidth="1"/>
    <col min="14348" max="14348" width="14.140625" style="1" bestFit="1" customWidth="1"/>
    <col min="14349" max="14592" width="11.42578125" style="1" customWidth="1"/>
    <col min="14593" max="14593" width="18.85546875" style="1" bestFit="1" customWidth="1"/>
    <col min="14594" max="14594" width="63.42578125" style="1" customWidth="1"/>
    <col min="14595" max="14596" width="13.5703125" style="1" customWidth="1"/>
    <col min="14597" max="14603" width="12.140625" style="1" customWidth="1"/>
    <col min="14604" max="14604" width="14.140625" style="1" bestFit="1" customWidth="1"/>
    <col min="14605" max="14848" width="11.42578125" style="1" customWidth="1"/>
    <col min="14849" max="14849" width="18.85546875" style="1" bestFit="1" customWidth="1"/>
    <col min="14850" max="14850" width="63.42578125" style="1" customWidth="1"/>
    <col min="14851" max="14852" width="13.5703125" style="1" customWidth="1"/>
    <col min="14853" max="14859" width="12.140625" style="1" customWidth="1"/>
    <col min="14860" max="14860" width="14.140625" style="1" bestFit="1" customWidth="1"/>
    <col min="14861" max="15104" width="11.42578125" style="1" customWidth="1"/>
    <col min="15105" max="15105" width="18.85546875" style="1" bestFit="1" customWidth="1"/>
    <col min="15106" max="15106" width="63.42578125" style="1" customWidth="1"/>
    <col min="15107" max="15108" width="13.5703125" style="1" customWidth="1"/>
    <col min="15109" max="15115" width="12.140625" style="1" customWidth="1"/>
    <col min="15116" max="15116" width="14.140625" style="1" bestFit="1" customWidth="1"/>
    <col min="15117" max="15360" width="11.42578125" style="1" customWidth="1"/>
    <col min="15361" max="15361" width="18.85546875" style="1" bestFit="1" customWidth="1"/>
    <col min="15362" max="15362" width="63.42578125" style="1" customWidth="1"/>
    <col min="15363" max="15364" width="13.5703125" style="1" customWidth="1"/>
    <col min="15365" max="15371" width="12.140625" style="1" customWidth="1"/>
    <col min="15372" max="15372" width="14.140625" style="1" bestFit="1" customWidth="1"/>
    <col min="15373" max="15616" width="11.42578125" style="1" customWidth="1"/>
    <col min="15617" max="15617" width="18.85546875" style="1" bestFit="1" customWidth="1"/>
    <col min="15618" max="15618" width="63.42578125" style="1" customWidth="1"/>
    <col min="15619" max="15620" width="13.5703125" style="1" customWidth="1"/>
    <col min="15621" max="15627" width="12.140625" style="1" customWidth="1"/>
    <col min="15628" max="15628" width="14.140625" style="1" bestFit="1" customWidth="1"/>
    <col min="15629" max="15872" width="11.42578125" style="1" customWidth="1"/>
    <col min="15873" max="15873" width="18.85546875" style="1" bestFit="1" customWidth="1"/>
    <col min="15874" max="15874" width="63.42578125" style="1" customWidth="1"/>
    <col min="15875" max="15876" width="13.5703125" style="1" customWidth="1"/>
    <col min="15877" max="15883" width="12.140625" style="1" customWidth="1"/>
    <col min="15884" max="15884" width="14.140625" style="1" bestFit="1" customWidth="1"/>
    <col min="15885" max="16128" width="11.42578125" style="1" customWidth="1"/>
    <col min="16129" max="16129" width="18.85546875" style="1" bestFit="1" customWidth="1"/>
    <col min="16130" max="16130" width="63.42578125" style="1" customWidth="1"/>
    <col min="16131" max="16132" width="13.5703125" style="1" customWidth="1"/>
    <col min="16133" max="16139" width="12.140625" style="1" customWidth="1"/>
    <col min="16140" max="16140" width="14.140625" style="1" bestFit="1" customWidth="1"/>
    <col min="16141" max="16384" width="11.42578125" style="1" customWidth="1"/>
  </cols>
  <sheetData>
    <row r="1" spans="1:12" ht="27" customHeight="1" thickBot="1" x14ac:dyDescent="0.3">
      <c r="B1" s="2" t="s">
        <v>0</v>
      </c>
    </row>
    <row r="2" spans="1:12" s="15" customFormat="1" ht="30.75" thickBot="1" x14ac:dyDescent="0.3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3" t="s">
        <v>11</v>
      </c>
      <c r="L2" s="14" t="s">
        <v>12</v>
      </c>
    </row>
    <row r="3" spans="1:12" x14ac:dyDescent="0.25">
      <c r="A3" s="1" t="s">
        <v>13</v>
      </c>
      <c r="B3" s="1" t="s">
        <v>14</v>
      </c>
      <c r="C3" s="16">
        <v>42144</v>
      </c>
      <c r="D3" s="17">
        <v>1.98</v>
      </c>
      <c r="E3" s="18">
        <v>10</v>
      </c>
      <c r="F3" s="19">
        <v>19.8</v>
      </c>
      <c r="G3" s="20">
        <v>1.7</v>
      </c>
      <c r="H3" s="18">
        <v>44</v>
      </c>
      <c r="I3" s="21">
        <v>74.8</v>
      </c>
      <c r="J3" s="22">
        <f>100/D3*(G3-D3)</f>
        <v>-14.141414141414144</v>
      </c>
      <c r="K3" s="23">
        <v>54</v>
      </c>
      <c r="L3" s="24">
        <v>94.6</v>
      </c>
    </row>
    <row r="4" spans="1:12" x14ac:dyDescent="0.25">
      <c r="A4" s="1" t="s">
        <v>13</v>
      </c>
      <c r="B4" s="1" t="s">
        <v>14</v>
      </c>
      <c r="C4" s="16">
        <v>42144</v>
      </c>
      <c r="D4" s="25">
        <v>1.98</v>
      </c>
      <c r="E4" s="26">
        <v>10</v>
      </c>
      <c r="F4" s="24">
        <v>19.8</v>
      </c>
      <c r="G4" s="27">
        <v>1.7</v>
      </c>
      <c r="H4" s="26">
        <v>44</v>
      </c>
      <c r="I4" s="28">
        <v>74.8</v>
      </c>
      <c r="J4" s="22">
        <f>100/D4*(G4-D4)</f>
        <v>-14.141414141414144</v>
      </c>
      <c r="K4" s="23">
        <v>54</v>
      </c>
      <c r="L4" s="24">
        <v>94.6</v>
      </c>
    </row>
    <row r="5" spans="1:12" x14ac:dyDescent="0.25">
      <c r="A5" s="1" t="s">
        <v>13</v>
      </c>
      <c r="B5" s="1" t="s">
        <v>14</v>
      </c>
      <c r="C5" s="16">
        <v>42027</v>
      </c>
      <c r="D5" s="25">
        <v>2</v>
      </c>
      <c r="E5" s="26">
        <v>5</v>
      </c>
      <c r="F5" s="24">
        <v>10</v>
      </c>
      <c r="G5" s="27">
        <v>1.7</v>
      </c>
      <c r="H5" s="26">
        <v>44</v>
      </c>
      <c r="I5" s="28">
        <v>74.8</v>
      </c>
      <c r="J5" s="22">
        <f>100/D5*(G5-D5)</f>
        <v>-15.000000000000002</v>
      </c>
      <c r="K5" s="23">
        <v>49</v>
      </c>
      <c r="L5" s="24">
        <v>84.8</v>
      </c>
    </row>
    <row r="6" spans="1:12" x14ac:dyDescent="0.25">
      <c r="A6" s="1" t="s">
        <v>15</v>
      </c>
      <c r="B6" s="1" t="s">
        <v>16</v>
      </c>
      <c r="C6" s="16">
        <v>42061</v>
      </c>
      <c r="D6" s="25">
        <v>7</v>
      </c>
      <c r="E6" s="26">
        <v>47</v>
      </c>
      <c r="F6" s="24">
        <v>329</v>
      </c>
      <c r="G6" s="27"/>
      <c r="H6" s="26"/>
      <c r="I6" s="28"/>
      <c r="J6" s="22"/>
      <c r="K6" s="23">
        <v>47</v>
      </c>
      <c r="L6" s="24">
        <v>329</v>
      </c>
    </row>
    <row r="7" spans="1:12" x14ac:dyDescent="0.25">
      <c r="A7" s="29" t="s">
        <v>17</v>
      </c>
      <c r="B7" s="1" t="s">
        <v>18</v>
      </c>
      <c r="C7" s="16">
        <v>42480</v>
      </c>
      <c r="D7" s="25"/>
      <c r="E7" s="26"/>
      <c r="F7" s="30"/>
      <c r="G7" s="27">
        <v>90.24</v>
      </c>
      <c r="H7" s="31">
        <v>44</v>
      </c>
      <c r="I7" s="28">
        <v>3970.56</v>
      </c>
      <c r="J7" s="22"/>
      <c r="K7" s="23">
        <v>44</v>
      </c>
      <c r="L7" s="24">
        <v>3970.56</v>
      </c>
    </row>
    <row r="8" spans="1:12" x14ac:dyDescent="0.25">
      <c r="A8" s="1" t="s">
        <v>19</v>
      </c>
      <c r="B8" s="1" t="s">
        <v>20</v>
      </c>
      <c r="C8" s="16">
        <v>42299</v>
      </c>
      <c r="D8" s="25">
        <v>80</v>
      </c>
      <c r="E8" s="26">
        <v>40</v>
      </c>
      <c r="F8" s="24">
        <v>3200</v>
      </c>
      <c r="G8" s="27"/>
      <c r="H8" s="26"/>
      <c r="I8" s="28"/>
      <c r="J8" s="22"/>
      <c r="K8" s="23">
        <v>40</v>
      </c>
      <c r="L8" s="24">
        <v>3200</v>
      </c>
    </row>
    <row r="9" spans="1:12" x14ac:dyDescent="0.25">
      <c r="A9" s="29" t="s">
        <v>21</v>
      </c>
      <c r="B9" s="1" t="s">
        <v>22</v>
      </c>
      <c r="C9" s="16">
        <v>42390</v>
      </c>
      <c r="D9" s="25"/>
      <c r="E9" s="26"/>
      <c r="F9" s="30"/>
      <c r="G9" s="27">
        <v>118</v>
      </c>
      <c r="H9" s="31">
        <v>36</v>
      </c>
      <c r="I9" s="28">
        <v>4248</v>
      </c>
      <c r="J9" s="22"/>
      <c r="K9" s="23">
        <v>36</v>
      </c>
      <c r="L9" s="24">
        <v>4248</v>
      </c>
    </row>
    <row r="10" spans="1:12" x14ac:dyDescent="0.25">
      <c r="A10" s="1" t="s">
        <v>23</v>
      </c>
      <c r="B10" s="1" t="s">
        <v>24</v>
      </c>
      <c r="C10" s="16">
        <v>42299</v>
      </c>
      <c r="D10" s="25">
        <v>58.410000000000004</v>
      </c>
      <c r="E10" s="26">
        <v>10</v>
      </c>
      <c r="F10" s="24">
        <v>584.1</v>
      </c>
      <c r="G10" s="27">
        <v>57.82</v>
      </c>
      <c r="H10" s="26">
        <v>24</v>
      </c>
      <c r="I10" s="28">
        <v>1387.68</v>
      </c>
      <c r="J10" s="22">
        <f>100/D10*(G10-D10)</f>
        <v>-1.0101010101010159</v>
      </c>
      <c r="K10" s="23">
        <v>34</v>
      </c>
      <c r="L10" s="24">
        <v>1971.7800000000002</v>
      </c>
    </row>
    <row r="11" spans="1:12" x14ac:dyDescent="0.25">
      <c r="A11" s="29" t="s">
        <v>25</v>
      </c>
      <c r="B11" s="1" t="s">
        <v>26</v>
      </c>
      <c r="C11" s="16">
        <v>42480</v>
      </c>
      <c r="D11" s="25"/>
      <c r="E11" s="26"/>
      <c r="F11" s="30"/>
      <c r="G11" s="27">
        <v>16</v>
      </c>
      <c r="H11" s="31">
        <v>25</v>
      </c>
      <c r="I11" s="28">
        <v>400</v>
      </c>
      <c r="J11" s="22"/>
      <c r="K11" s="23">
        <v>25</v>
      </c>
      <c r="L11" s="24">
        <v>400</v>
      </c>
    </row>
    <row r="12" spans="1:12" x14ac:dyDescent="0.25">
      <c r="A12" s="29" t="s">
        <v>27</v>
      </c>
      <c r="B12" s="1" t="s">
        <v>28</v>
      </c>
      <c r="C12" s="16">
        <v>42480</v>
      </c>
      <c r="D12" s="25"/>
      <c r="E12" s="26"/>
      <c r="F12" s="30"/>
      <c r="G12" s="27">
        <v>54</v>
      </c>
      <c r="H12" s="31">
        <v>25</v>
      </c>
      <c r="I12" s="28">
        <v>1350</v>
      </c>
      <c r="J12" s="22"/>
      <c r="K12" s="23">
        <v>25</v>
      </c>
      <c r="L12" s="24">
        <v>1350</v>
      </c>
    </row>
    <row r="13" spans="1:12" x14ac:dyDescent="0.25">
      <c r="A13" s="1" t="s">
        <v>29</v>
      </c>
      <c r="B13" s="1" t="s">
        <v>30</v>
      </c>
      <c r="C13" s="16">
        <v>42299</v>
      </c>
      <c r="D13" s="25">
        <v>11.76</v>
      </c>
      <c r="E13" s="26">
        <v>25</v>
      </c>
      <c r="F13" s="24">
        <v>294</v>
      </c>
      <c r="G13" s="27"/>
      <c r="H13" s="26"/>
      <c r="I13" s="28"/>
      <c r="J13" s="22"/>
      <c r="K13" s="23">
        <v>25</v>
      </c>
      <c r="L13" s="24">
        <v>294</v>
      </c>
    </row>
    <row r="14" spans="1:12" x14ac:dyDescent="0.25">
      <c r="A14" s="1" t="s">
        <v>31</v>
      </c>
      <c r="B14" s="1" t="s">
        <v>32</v>
      </c>
      <c r="C14" s="16">
        <v>42299</v>
      </c>
      <c r="D14" s="25">
        <v>75.239999999999995</v>
      </c>
      <c r="E14" s="26">
        <v>10</v>
      </c>
      <c r="F14" s="24">
        <v>752.4</v>
      </c>
      <c r="G14" s="27">
        <v>76</v>
      </c>
      <c r="H14" s="26">
        <v>12</v>
      </c>
      <c r="I14" s="28">
        <v>912</v>
      </c>
      <c r="J14" s="22">
        <f>100/D14*(G14-D14)</f>
        <v>1.0101010101010168</v>
      </c>
      <c r="K14" s="23">
        <v>22</v>
      </c>
      <c r="L14" s="24">
        <v>1664.4</v>
      </c>
    </row>
    <row r="15" spans="1:12" x14ac:dyDescent="0.25">
      <c r="A15" s="29" t="s">
        <v>33</v>
      </c>
      <c r="B15" s="1" t="s">
        <v>34</v>
      </c>
      <c r="C15" s="16">
        <v>42390</v>
      </c>
      <c r="D15" s="25"/>
      <c r="E15" s="26"/>
      <c r="F15" s="30"/>
      <c r="G15" s="27">
        <v>127.4</v>
      </c>
      <c r="H15" s="31">
        <v>20</v>
      </c>
      <c r="I15" s="28">
        <v>2548</v>
      </c>
      <c r="J15" s="22"/>
      <c r="K15" s="23">
        <v>20</v>
      </c>
      <c r="L15" s="24">
        <v>2548</v>
      </c>
    </row>
    <row r="16" spans="1:12" x14ac:dyDescent="0.25">
      <c r="A16" s="29" t="s">
        <v>35</v>
      </c>
      <c r="B16" s="1" t="s">
        <v>36</v>
      </c>
      <c r="C16" s="16">
        <v>42390</v>
      </c>
      <c r="D16" s="25"/>
      <c r="E16" s="26"/>
      <c r="F16" s="30"/>
      <c r="G16" s="27">
        <v>8.82</v>
      </c>
      <c r="H16" s="31">
        <v>20</v>
      </c>
      <c r="I16" s="28">
        <v>176.4</v>
      </c>
      <c r="J16" s="22"/>
      <c r="K16" s="23">
        <v>20</v>
      </c>
      <c r="L16" s="24">
        <v>176.4</v>
      </c>
    </row>
    <row r="17" spans="1:12" x14ac:dyDescent="0.25">
      <c r="A17" s="29" t="s">
        <v>37</v>
      </c>
      <c r="B17" s="1" t="s">
        <v>38</v>
      </c>
      <c r="C17" s="16">
        <v>42390</v>
      </c>
      <c r="D17" s="25"/>
      <c r="E17" s="26"/>
      <c r="F17" s="30"/>
      <c r="G17" s="27">
        <v>55</v>
      </c>
      <c r="H17" s="31">
        <v>18</v>
      </c>
      <c r="I17" s="28">
        <v>990</v>
      </c>
      <c r="J17" s="22"/>
      <c r="K17" s="23">
        <v>18</v>
      </c>
      <c r="L17" s="24">
        <v>990</v>
      </c>
    </row>
    <row r="18" spans="1:12" x14ac:dyDescent="0.25">
      <c r="A18" s="29" t="s">
        <v>39</v>
      </c>
      <c r="B18" s="1" t="s">
        <v>40</v>
      </c>
      <c r="C18" s="16">
        <v>42390</v>
      </c>
      <c r="D18" s="25"/>
      <c r="E18" s="26"/>
      <c r="F18" s="30"/>
      <c r="G18" s="27">
        <v>80</v>
      </c>
      <c r="H18" s="31">
        <v>16</v>
      </c>
      <c r="I18" s="28">
        <v>1280</v>
      </c>
      <c r="J18" s="22"/>
      <c r="K18" s="23">
        <v>16</v>
      </c>
      <c r="L18" s="24">
        <v>1280</v>
      </c>
    </row>
    <row r="19" spans="1:12" x14ac:dyDescent="0.25">
      <c r="A19" s="29" t="s">
        <v>41</v>
      </c>
      <c r="B19" s="1" t="s">
        <v>42</v>
      </c>
      <c r="C19" s="16">
        <v>42425</v>
      </c>
      <c r="D19" s="25"/>
      <c r="E19" s="26"/>
      <c r="F19" s="30"/>
      <c r="G19" s="27">
        <v>67.319999999999993</v>
      </c>
      <c r="H19" s="31">
        <v>16</v>
      </c>
      <c r="I19" s="28">
        <v>1077.1199999999999</v>
      </c>
      <c r="J19" s="22"/>
      <c r="K19" s="23">
        <v>16</v>
      </c>
      <c r="L19" s="24">
        <v>1077.1199999999999</v>
      </c>
    </row>
    <row r="20" spans="1:12" x14ac:dyDescent="0.25">
      <c r="A20" s="29" t="s">
        <v>43</v>
      </c>
      <c r="B20" s="1" t="s">
        <v>42</v>
      </c>
      <c r="C20" s="16">
        <v>42390</v>
      </c>
      <c r="D20" s="25"/>
      <c r="E20" s="26"/>
      <c r="F20" s="30"/>
      <c r="G20" s="27">
        <v>71.28</v>
      </c>
      <c r="H20" s="31">
        <v>16</v>
      </c>
      <c r="I20" s="28">
        <v>1140.48</v>
      </c>
      <c r="J20" s="22"/>
      <c r="K20" s="23">
        <v>16</v>
      </c>
      <c r="L20" s="24">
        <v>1140.48</v>
      </c>
    </row>
    <row r="21" spans="1:12" x14ac:dyDescent="0.25">
      <c r="A21" s="1" t="s">
        <v>44</v>
      </c>
      <c r="B21" s="1" t="s">
        <v>45</v>
      </c>
      <c r="C21" s="16">
        <v>42027</v>
      </c>
      <c r="D21" s="25">
        <v>10</v>
      </c>
      <c r="E21" s="26">
        <v>8</v>
      </c>
      <c r="F21" s="24">
        <v>80</v>
      </c>
      <c r="G21" s="27">
        <v>10</v>
      </c>
      <c r="H21" s="26">
        <v>8</v>
      </c>
      <c r="I21" s="28">
        <v>80</v>
      </c>
      <c r="J21" s="22">
        <f>100/D21*(G21-D21)</f>
        <v>0</v>
      </c>
      <c r="K21" s="23">
        <v>16</v>
      </c>
      <c r="L21" s="24">
        <v>160</v>
      </c>
    </row>
    <row r="22" spans="1:12" x14ac:dyDescent="0.25">
      <c r="A22" s="1" t="s">
        <v>31</v>
      </c>
      <c r="B22" s="1" t="s">
        <v>32</v>
      </c>
      <c r="C22" s="16">
        <v>42144</v>
      </c>
      <c r="D22" s="25">
        <v>60.800000000000004</v>
      </c>
      <c r="E22" s="26">
        <v>3</v>
      </c>
      <c r="F22" s="24">
        <v>182.4</v>
      </c>
      <c r="G22" s="27">
        <v>76</v>
      </c>
      <c r="H22" s="26">
        <v>12</v>
      </c>
      <c r="I22" s="28">
        <v>912</v>
      </c>
      <c r="J22" s="22">
        <f>100/D22*(G22-D22)</f>
        <v>24.999999999999993</v>
      </c>
      <c r="K22" s="23">
        <v>15</v>
      </c>
      <c r="L22" s="24">
        <v>1094.4000000000001</v>
      </c>
    </row>
    <row r="23" spans="1:12" x14ac:dyDescent="0.25">
      <c r="A23" s="1" t="s">
        <v>46</v>
      </c>
      <c r="B23" s="1" t="s">
        <v>47</v>
      </c>
      <c r="C23" s="16">
        <v>42061</v>
      </c>
      <c r="D23" s="25">
        <v>11</v>
      </c>
      <c r="E23" s="26">
        <v>15</v>
      </c>
      <c r="F23" s="24">
        <v>165</v>
      </c>
      <c r="G23" s="27"/>
      <c r="H23" s="26"/>
      <c r="I23" s="28"/>
      <c r="J23" s="22"/>
      <c r="K23" s="23">
        <v>15</v>
      </c>
      <c r="L23" s="24">
        <v>165</v>
      </c>
    </row>
    <row r="24" spans="1:12" x14ac:dyDescent="0.25">
      <c r="A24" s="1" t="s">
        <v>19</v>
      </c>
      <c r="B24" s="1" t="s">
        <v>20</v>
      </c>
      <c r="C24" s="16">
        <v>42027</v>
      </c>
      <c r="D24" s="25">
        <v>80</v>
      </c>
      <c r="E24" s="26">
        <v>15</v>
      </c>
      <c r="F24" s="24">
        <v>1200</v>
      </c>
      <c r="G24" s="27"/>
      <c r="H24" s="26"/>
      <c r="I24" s="28"/>
      <c r="J24" s="22"/>
      <c r="K24" s="23">
        <v>15</v>
      </c>
      <c r="L24" s="24">
        <v>1200</v>
      </c>
    </row>
    <row r="25" spans="1:12" x14ac:dyDescent="0.25">
      <c r="A25" s="1" t="s">
        <v>48</v>
      </c>
      <c r="B25" s="1" t="s">
        <v>49</v>
      </c>
      <c r="C25" s="16">
        <v>42299</v>
      </c>
      <c r="D25" s="25">
        <v>69.3</v>
      </c>
      <c r="E25" s="26">
        <v>15</v>
      </c>
      <c r="F25" s="24">
        <v>1039.5</v>
      </c>
      <c r="G25" s="27"/>
      <c r="H25" s="26"/>
      <c r="I25" s="28"/>
      <c r="J25" s="22"/>
      <c r="K25" s="23">
        <v>15</v>
      </c>
      <c r="L25" s="24">
        <v>1039.5</v>
      </c>
    </row>
    <row r="26" spans="1:12" x14ac:dyDescent="0.25">
      <c r="A26" s="29" t="s">
        <v>50</v>
      </c>
      <c r="B26" s="1" t="s">
        <v>51</v>
      </c>
      <c r="C26" s="16">
        <v>42390</v>
      </c>
      <c r="D26" s="25"/>
      <c r="E26" s="26"/>
      <c r="F26" s="30"/>
      <c r="G26" s="27">
        <v>112</v>
      </c>
      <c r="H26" s="31">
        <v>14</v>
      </c>
      <c r="I26" s="28">
        <v>1568</v>
      </c>
      <c r="J26" s="22"/>
      <c r="K26" s="23">
        <v>14</v>
      </c>
      <c r="L26" s="24">
        <v>1568</v>
      </c>
    </row>
    <row r="27" spans="1:12" x14ac:dyDescent="0.25">
      <c r="A27" s="1" t="s">
        <v>44</v>
      </c>
      <c r="B27" s="1" t="s">
        <v>45</v>
      </c>
      <c r="C27" s="16">
        <v>42144</v>
      </c>
      <c r="D27" s="25">
        <v>8</v>
      </c>
      <c r="E27" s="26">
        <v>6</v>
      </c>
      <c r="F27" s="24">
        <v>48</v>
      </c>
      <c r="G27" s="27">
        <v>10</v>
      </c>
      <c r="H27" s="26">
        <v>8</v>
      </c>
      <c r="I27" s="28">
        <v>80</v>
      </c>
      <c r="J27" s="22">
        <f>100/D27*(G27-D27)</f>
        <v>25</v>
      </c>
      <c r="K27" s="23">
        <v>14</v>
      </c>
      <c r="L27" s="24">
        <v>128</v>
      </c>
    </row>
    <row r="28" spans="1:12" x14ac:dyDescent="0.25">
      <c r="A28" s="1" t="s">
        <v>52</v>
      </c>
      <c r="B28" s="1" t="s">
        <v>53</v>
      </c>
      <c r="C28" s="16">
        <v>42061</v>
      </c>
      <c r="D28" s="25">
        <v>12</v>
      </c>
      <c r="E28" s="26">
        <v>10</v>
      </c>
      <c r="F28" s="24">
        <v>120</v>
      </c>
      <c r="G28" s="27">
        <v>12</v>
      </c>
      <c r="H28" s="26">
        <v>2</v>
      </c>
      <c r="I28" s="28">
        <v>24</v>
      </c>
      <c r="J28" s="22">
        <f>100/D28*(G28-D28)</f>
        <v>0</v>
      </c>
      <c r="K28" s="23">
        <v>12</v>
      </c>
      <c r="L28" s="24">
        <v>144</v>
      </c>
    </row>
    <row r="29" spans="1:12" x14ac:dyDescent="0.25">
      <c r="A29" s="1" t="s">
        <v>54</v>
      </c>
      <c r="B29" s="1" t="s">
        <v>55</v>
      </c>
      <c r="C29" s="16">
        <v>42299</v>
      </c>
      <c r="D29" s="25">
        <v>29.7</v>
      </c>
      <c r="E29" s="26">
        <v>10</v>
      </c>
      <c r="F29" s="24">
        <v>297</v>
      </c>
      <c r="G29" s="27">
        <v>30</v>
      </c>
      <c r="H29" s="26">
        <v>2</v>
      </c>
      <c r="I29" s="28">
        <v>60</v>
      </c>
      <c r="J29" s="22">
        <f>100/D29*(G29-D29)</f>
        <v>1.0101010101010126</v>
      </c>
      <c r="K29" s="23">
        <v>12</v>
      </c>
      <c r="L29" s="24">
        <v>357</v>
      </c>
    </row>
    <row r="30" spans="1:12" x14ac:dyDescent="0.25">
      <c r="A30" s="1" t="s">
        <v>56</v>
      </c>
      <c r="B30" s="1" t="s">
        <v>57</v>
      </c>
      <c r="C30" s="16">
        <v>42144</v>
      </c>
      <c r="D30" s="25">
        <v>157.41</v>
      </c>
      <c r="E30" s="26">
        <v>10</v>
      </c>
      <c r="F30" s="24">
        <v>1574.1</v>
      </c>
      <c r="G30" s="27"/>
      <c r="H30" s="26"/>
      <c r="I30" s="28"/>
      <c r="J30" s="22"/>
      <c r="K30" s="23">
        <v>10</v>
      </c>
      <c r="L30" s="24">
        <v>1574.1</v>
      </c>
    </row>
    <row r="31" spans="1:12" x14ac:dyDescent="0.25">
      <c r="A31" s="1" t="s">
        <v>58</v>
      </c>
      <c r="B31" s="1" t="s">
        <v>59</v>
      </c>
      <c r="C31" s="16">
        <v>42144</v>
      </c>
      <c r="D31" s="25">
        <v>136.62</v>
      </c>
      <c r="E31" s="26">
        <v>10</v>
      </c>
      <c r="F31" s="24">
        <v>1366.2</v>
      </c>
      <c r="G31" s="27"/>
      <c r="H31" s="26"/>
      <c r="I31" s="28"/>
      <c r="J31" s="22"/>
      <c r="K31" s="23">
        <v>10</v>
      </c>
      <c r="L31" s="24">
        <v>1366.2</v>
      </c>
    </row>
    <row r="32" spans="1:12" x14ac:dyDescent="0.25">
      <c r="A32" s="1" t="s">
        <v>60</v>
      </c>
      <c r="B32" s="1" t="s">
        <v>61</v>
      </c>
      <c r="C32" s="16">
        <v>42061</v>
      </c>
      <c r="D32" s="25">
        <v>199</v>
      </c>
      <c r="E32" s="26">
        <v>10</v>
      </c>
      <c r="F32" s="24">
        <v>1990</v>
      </c>
      <c r="G32" s="27"/>
      <c r="H32" s="26"/>
      <c r="I32" s="28"/>
      <c r="J32" s="22"/>
      <c r="K32" s="23">
        <v>10</v>
      </c>
      <c r="L32" s="24">
        <v>1990</v>
      </c>
    </row>
    <row r="33" spans="1:12" x14ac:dyDescent="0.25">
      <c r="A33" s="1" t="s">
        <v>62</v>
      </c>
      <c r="B33" s="1" t="s">
        <v>63</v>
      </c>
      <c r="C33" s="16">
        <v>42061</v>
      </c>
      <c r="D33" s="25">
        <v>33</v>
      </c>
      <c r="E33" s="26">
        <v>10</v>
      </c>
      <c r="F33" s="24">
        <v>330</v>
      </c>
      <c r="G33" s="27"/>
      <c r="H33" s="26"/>
      <c r="I33" s="28"/>
      <c r="J33" s="22"/>
      <c r="K33" s="23">
        <v>10</v>
      </c>
      <c r="L33" s="24">
        <v>330</v>
      </c>
    </row>
    <row r="34" spans="1:12" x14ac:dyDescent="0.25">
      <c r="A34" s="29" t="s">
        <v>64</v>
      </c>
      <c r="B34" s="1" t="s">
        <v>65</v>
      </c>
      <c r="C34" s="16">
        <v>42425</v>
      </c>
      <c r="D34" s="25"/>
      <c r="E34" s="26"/>
      <c r="F34" s="30"/>
      <c r="G34" s="27">
        <v>56</v>
      </c>
      <c r="H34" s="31">
        <v>10</v>
      </c>
      <c r="I34" s="28">
        <v>560</v>
      </c>
      <c r="J34" s="22"/>
      <c r="K34" s="23">
        <v>10</v>
      </c>
      <c r="L34" s="24">
        <v>560</v>
      </c>
    </row>
    <row r="35" spans="1:12" x14ac:dyDescent="0.25">
      <c r="A35" s="29" t="s">
        <v>64</v>
      </c>
      <c r="B35" s="1" t="s">
        <v>66</v>
      </c>
      <c r="C35" s="16">
        <v>42564</v>
      </c>
      <c r="D35" s="25"/>
      <c r="E35" s="26"/>
      <c r="F35" s="30"/>
      <c r="G35" s="27">
        <v>56</v>
      </c>
      <c r="H35" s="31">
        <v>10</v>
      </c>
      <c r="I35" s="28">
        <v>560</v>
      </c>
      <c r="J35" s="22"/>
      <c r="K35" s="23">
        <v>10</v>
      </c>
      <c r="L35" s="24">
        <v>560</v>
      </c>
    </row>
    <row r="36" spans="1:12" x14ac:dyDescent="0.25">
      <c r="A36" s="1" t="s">
        <v>67</v>
      </c>
      <c r="B36" s="1" t="s">
        <v>42</v>
      </c>
      <c r="C36" s="16">
        <v>42144</v>
      </c>
      <c r="D36" s="25">
        <v>73.260000000000005</v>
      </c>
      <c r="E36" s="26">
        <v>10</v>
      </c>
      <c r="F36" s="24">
        <v>732.6</v>
      </c>
      <c r="G36" s="27"/>
      <c r="H36" s="26"/>
      <c r="I36" s="28"/>
      <c r="J36" s="22"/>
      <c r="K36" s="23">
        <v>10</v>
      </c>
      <c r="L36" s="24">
        <v>732.6</v>
      </c>
    </row>
    <row r="37" spans="1:12" x14ac:dyDescent="0.25">
      <c r="A37" s="1" t="s">
        <v>68</v>
      </c>
      <c r="B37" s="1" t="s">
        <v>42</v>
      </c>
      <c r="C37" s="16">
        <v>42144</v>
      </c>
      <c r="D37" s="25">
        <v>78.210000000000008</v>
      </c>
      <c r="E37" s="26">
        <v>10</v>
      </c>
      <c r="F37" s="24">
        <v>782.1</v>
      </c>
      <c r="G37" s="27"/>
      <c r="H37" s="26"/>
      <c r="I37" s="28"/>
      <c r="J37" s="22"/>
      <c r="K37" s="23">
        <v>10</v>
      </c>
      <c r="L37" s="24">
        <v>782.1</v>
      </c>
    </row>
    <row r="38" spans="1:12" x14ac:dyDescent="0.25">
      <c r="A38" s="1" t="s">
        <v>69</v>
      </c>
      <c r="B38" s="1" t="s">
        <v>32</v>
      </c>
      <c r="C38" s="16">
        <v>42299</v>
      </c>
      <c r="D38" s="25">
        <v>82.17</v>
      </c>
      <c r="E38" s="26">
        <v>10</v>
      </c>
      <c r="F38" s="24">
        <v>821.7</v>
      </c>
      <c r="G38" s="27"/>
      <c r="H38" s="26"/>
      <c r="I38" s="28"/>
      <c r="J38" s="22"/>
      <c r="K38" s="23">
        <v>10</v>
      </c>
      <c r="L38" s="24">
        <v>821.7</v>
      </c>
    </row>
    <row r="39" spans="1:12" x14ac:dyDescent="0.25">
      <c r="A39" s="1" t="s">
        <v>70</v>
      </c>
      <c r="B39" s="1" t="s">
        <v>24</v>
      </c>
      <c r="C39" s="16">
        <v>42299</v>
      </c>
      <c r="D39" s="25">
        <v>67.320000000000007</v>
      </c>
      <c r="E39" s="26">
        <v>10</v>
      </c>
      <c r="F39" s="24">
        <v>673.2</v>
      </c>
      <c r="G39" s="27"/>
      <c r="H39" s="26"/>
      <c r="I39" s="28"/>
      <c r="J39" s="22"/>
      <c r="K39" s="23">
        <v>10</v>
      </c>
      <c r="L39" s="24">
        <v>673.2</v>
      </c>
    </row>
    <row r="40" spans="1:12" x14ac:dyDescent="0.25">
      <c r="A40" s="1" t="s">
        <v>44</v>
      </c>
      <c r="B40" s="1" t="s">
        <v>45</v>
      </c>
      <c r="C40" s="16">
        <v>42027</v>
      </c>
      <c r="D40" s="25">
        <v>10</v>
      </c>
      <c r="E40" s="26">
        <v>2</v>
      </c>
      <c r="F40" s="24">
        <v>20</v>
      </c>
      <c r="G40" s="27">
        <v>10</v>
      </c>
      <c r="H40" s="26">
        <v>8</v>
      </c>
      <c r="I40" s="28">
        <v>80</v>
      </c>
      <c r="J40" s="22">
        <f>100/D40*(G40-D40)</f>
        <v>0</v>
      </c>
      <c r="K40" s="23">
        <v>10</v>
      </c>
      <c r="L40" s="24">
        <v>100</v>
      </c>
    </row>
    <row r="41" spans="1:12" x14ac:dyDescent="0.25">
      <c r="A41" s="1" t="s">
        <v>71</v>
      </c>
      <c r="B41" s="1" t="s">
        <v>55</v>
      </c>
      <c r="C41" s="16">
        <v>42299</v>
      </c>
      <c r="D41" s="25">
        <v>32.67</v>
      </c>
      <c r="E41" s="26">
        <v>10</v>
      </c>
      <c r="F41" s="24">
        <v>326.7</v>
      </c>
      <c r="G41" s="27"/>
      <c r="H41" s="26"/>
      <c r="I41" s="28"/>
      <c r="J41" s="22"/>
      <c r="K41" s="23">
        <v>10</v>
      </c>
      <c r="L41" s="24">
        <v>326.7</v>
      </c>
    </row>
    <row r="42" spans="1:12" x14ac:dyDescent="0.25">
      <c r="A42" s="29" t="s">
        <v>72</v>
      </c>
      <c r="B42" s="1" t="s">
        <v>32</v>
      </c>
      <c r="C42" s="16">
        <v>42517</v>
      </c>
      <c r="D42" s="25"/>
      <c r="E42" s="26"/>
      <c r="F42" s="30"/>
      <c r="G42" s="27">
        <v>83</v>
      </c>
      <c r="H42" s="31">
        <v>8</v>
      </c>
      <c r="I42" s="28">
        <v>664</v>
      </c>
      <c r="J42" s="22"/>
      <c r="K42" s="23">
        <v>8</v>
      </c>
      <c r="L42" s="24">
        <v>664</v>
      </c>
    </row>
    <row r="43" spans="1:12" x14ac:dyDescent="0.25">
      <c r="A43" s="1" t="s">
        <v>73</v>
      </c>
      <c r="B43" s="1" t="s">
        <v>74</v>
      </c>
      <c r="C43" s="16">
        <v>42061</v>
      </c>
      <c r="D43" s="25">
        <v>56</v>
      </c>
      <c r="E43" s="26">
        <v>8</v>
      </c>
      <c r="F43" s="24">
        <v>448</v>
      </c>
      <c r="G43" s="27"/>
      <c r="H43" s="26"/>
      <c r="I43" s="28"/>
      <c r="J43" s="22"/>
      <c r="K43" s="23">
        <v>8</v>
      </c>
      <c r="L43" s="24">
        <v>448</v>
      </c>
    </row>
    <row r="44" spans="1:12" x14ac:dyDescent="0.25">
      <c r="A44" s="29" t="s">
        <v>75</v>
      </c>
      <c r="B44" s="1" t="s">
        <v>24</v>
      </c>
      <c r="C44" s="16">
        <v>42517</v>
      </c>
      <c r="D44" s="25"/>
      <c r="E44" s="26"/>
      <c r="F44" s="30"/>
      <c r="G44" s="27">
        <v>68</v>
      </c>
      <c r="H44" s="31">
        <v>8</v>
      </c>
      <c r="I44" s="28">
        <v>544</v>
      </c>
      <c r="J44" s="22"/>
      <c r="K44" s="23">
        <v>8</v>
      </c>
      <c r="L44" s="24">
        <v>544</v>
      </c>
    </row>
    <row r="45" spans="1:12" x14ac:dyDescent="0.25">
      <c r="A45" s="29" t="s">
        <v>76</v>
      </c>
      <c r="B45" s="1" t="s">
        <v>77</v>
      </c>
      <c r="C45" s="16">
        <v>42517</v>
      </c>
      <c r="D45" s="25"/>
      <c r="E45" s="26"/>
      <c r="F45" s="30"/>
      <c r="G45" s="27">
        <v>12</v>
      </c>
      <c r="H45" s="31">
        <v>8</v>
      </c>
      <c r="I45" s="28">
        <v>96</v>
      </c>
      <c r="J45" s="22"/>
      <c r="K45" s="23">
        <v>8</v>
      </c>
      <c r="L45" s="24">
        <v>96</v>
      </c>
    </row>
    <row r="46" spans="1:12" x14ac:dyDescent="0.25">
      <c r="A46" s="1" t="s">
        <v>78</v>
      </c>
      <c r="B46" s="1" t="s">
        <v>61</v>
      </c>
      <c r="C46" s="16">
        <v>42144</v>
      </c>
      <c r="D46" s="25">
        <v>150.4</v>
      </c>
      <c r="E46" s="26">
        <v>3</v>
      </c>
      <c r="F46" s="24">
        <v>451.2</v>
      </c>
      <c r="G46" s="27">
        <v>188</v>
      </c>
      <c r="H46" s="26">
        <v>4</v>
      </c>
      <c r="I46" s="28">
        <v>752</v>
      </c>
      <c r="J46" s="22">
        <f>100/D46*(G46-D46)</f>
        <v>24.999999999999996</v>
      </c>
      <c r="K46" s="23">
        <v>7</v>
      </c>
      <c r="L46" s="24">
        <v>1203.2</v>
      </c>
    </row>
    <row r="47" spans="1:12" x14ac:dyDescent="0.25">
      <c r="A47" s="29" t="s">
        <v>79</v>
      </c>
      <c r="B47" s="1" t="s">
        <v>42</v>
      </c>
      <c r="C47" s="16">
        <v>42390</v>
      </c>
      <c r="D47" s="25"/>
      <c r="E47" s="26"/>
      <c r="F47" s="30"/>
      <c r="G47" s="27">
        <v>64</v>
      </c>
      <c r="H47" s="31">
        <v>7</v>
      </c>
      <c r="I47" s="28">
        <v>448</v>
      </c>
      <c r="J47" s="22"/>
      <c r="K47" s="23">
        <v>7</v>
      </c>
      <c r="L47" s="24">
        <v>448</v>
      </c>
    </row>
    <row r="48" spans="1:12" x14ac:dyDescent="0.25">
      <c r="A48" s="29" t="s">
        <v>80</v>
      </c>
      <c r="B48" s="1" t="s">
        <v>42</v>
      </c>
      <c r="C48" s="16">
        <v>42517</v>
      </c>
      <c r="D48" s="25"/>
      <c r="E48" s="26"/>
      <c r="F48" s="30"/>
      <c r="G48" s="27">
        <v>79</v>
      </c>
      <c r="H48" s="31">
        <v>7</v>
      </c>
      <c r="I48" s="28">
        <v>553</v>
      </c>
      <c r="J48" s="22"/>
      <c r="K48" s="23">
        <v>7</v>
      </c>
      <c r="L48" s="24">
        <v>553</v>
      </c>
    </row>
    <row r="49" spans="1:12" x14ac:dyDescent="0.25">
      <c r="A49" s="1" t="s">
        <v>70</v>
      </c>
      <c r="B49" s="1" t="s">
        <v>24</v>
      </c>
      <c r="C49" s="16">
        <v>42144</v>
      </c>
      <c r="D49" s="25">
        <v>67.320000000000007</v>
      </c>
      <c r="E49" s="26">
        <v>7</v>
      </c>
      <c r="F49" s="24">
        <v>471.24</v>
      </c>
      <c r="G49" s="27"/>
      <c r="H49" s="26"/>
      <c r="I49" s="28"/>
      <c r="J49" s="22"/>
      <c r="K49" s="23">
        <v>7</v>
      </c>
      <c r="L49" s="24">
        <v>471.24</v>
      </c>
    </row>
    <row r="50" spans="1:12" x14ac:dyDescent="0.25">
      <c r="A50" s="1" t="s">
        <v>81</v>
      </c>
      <c r="B50" s="1" t="s">
        <v>47</v>
      </c>
      <c r="C50" s="16">
        <v>42144</v>
      </c>
      <c r="D50" s="25">
        <v>7.2</v>
      </c>
      <c r="E50" s="26">
        <v>3</v>
      </c>
      <c r="F50" s="24">
        <v>21.6</v>
      </c>
      <c r="G50" s="27">
        <v>9</v>
      </c>
      <c r="H50" s="26">
        <v>4</v>
      </c>
      <c r="I50" s="28">
        <v>36</v>
      </c>
      <c r="J50" s="22">
        <f>100/D50*(G50-D50)</f>
        <v>25</v>
      </c>
      <c r="K50" s="23">
        <v>7</v>
      </c>
      <c r="L50" s="24">
        <v>57.6</v>
      </c>
    </row>
    <row r="51" spans="1:12" x14ac:dyDescent="0.25">
      <c r="A51" s="1" t="s">
        <v>54</v>
      </c>
      <c r="B51" s="1" t="s">
        <v>55</v>
      </c>
      <c r="C51" s="16">
        <v>42027</v>
      </c>
      <c r="D51" s="25">
        <v>30</v>
      </c>
      <c r="E51" s="26">
        <v>5</v>
      </c>
      <c r="F51" s="24">
        <v>150</v>
      </c>
      <c r="G51" s="27">
        <v>30</v>
      </c>
      <c r="H51" s="26">
        <v>2</v>
      </c>
      <c r="I51" s="28">
        <v>60</v>
      </c>
      <c r="J51" s="22">
        <f>100/D51*(G51-D51)</f>
        <v>0</v>
      </c>
      <c r="K51" s="23">
        <v>7</v>
      </c>
      <c r="L51" s="24">
        <v>210</v>
      </c>
    </row>
    <row r="52" spans="1:12" x14ac:dyDescent="0.25">
      <c r="A52" s="1" t="s">
        <v>71</v>
      </c>
      <c r="B52" s="1" t="s">
        <v>55</v>
      </c>
      <c r="C52" s="16">
        <v>42144</v>
      </c>
      <c r="D52" s="25">
        <v>32.67</v>
      </c>
      <c r="E52" s="26">
        <v>7</v>
      </c>
      <c r="F52" s="24">
        <v>228.69</v>
      </c>
      <c r="G52" s="27"/>
      <c r="H52" s="26"/>
      <c r="I52" s="28"/>
      <c r="J52" s="22"/>
      <c r="K52" s="23">
        <v>7</v>
      </c>
      <c r="L52" s="24">
        <v>228.69</v>
      </c>
    </row>
    <row r="53" spans="1:12" x14ac:dyDescent="0.25">
      <c r="A53" s="29" t="s">
        <v>82</v>
      </c>
      <c r="B53" s="1" t="s">
        <v>83</v>
      </c>
      <c r="C53" s="16">
        <v>42425</v>
      </c>
      <c r="D53" s="25"/>
      <c r="E53" s="26"/>
      <c r="F53" s="30"/>
      <c r="G53" s="27">
        <v>142</v>
      </c>
      <c r="H53" s="31">
        <v>6</v>
      </c>
      <c r="I53" s="28">
        <v>852</v>
      </c>
      <c r="J53" s="22"/>
      <c r="K53" s="23">
        <v>6</v>
      </c>
      <c r="L53" s="24">
        <v>852</v>
      </c>
    </row>
    <row r="54" spans="1:12" x14ac:dyDescent="0.25">
      <c r="A54" s="29" t="s">
        <v>64</v>
      </c>
      <c r="B54" s="1" t="s">
        <v>66</v>
      </c>
      <c r="C54" s="16">
        <v>42517</v>
      </c>
      <c r="D54" s="25"/>
      <c r="E54" s="26"/>
      <c r="F54" s="30"/>
      <c r="G54" s="27">
        <v>56</v>
      </c>
      <c r="H54" s="31">
        <v>6</v>
      </c>
      <c r="I54" s="28">
        <v>336</v>
      </c>
      <c r="J54" s="22"/>
      <c r="K54" s="23">
        <v>6</v>
      </c>
      <c r="L54" s="24">
        <v>336</v>
      </c>
    </row>
    <row r="55" spans="1:12" x14ac:dyDescent="0.25">
      <c r="A55" s="1" t="s">
        <v>84</v>
      </c>
      <c r="B55" s="1" t="s">
        <v>42</v>
      </c>
      <c r="C55" s="16">
        <v>42299</v>
      </c>
      <c r="D55" s="25">
        <v>60</v>
      </c>
      <c r="E55" s="26">
        <v>6</v>
      </c>
      <c r="F55" s="24">
        <v>360</v>
      </c>
      <c r="G55" s="27"/>
      <c r="H55" s="26"/>
      <c r="I55" s="28"/>
      <c r="J55" s="22"/>
      <c r="K55" s="23">
        <v>6</v>
      </c>
      <c r="L55" s="24">
        <v>360</v>
      </c>
    </row>
    <row r="56" spans="1:12" x14ac:dyDescent="0.25">
      <c r="A56" s="1" t="s">
        <v>85</v>
      </c>
      <c r="B56" s="1" t="s">
        <v>86</v>
      </c>
      <c r="C56" s="16">
        <v>42061</v>
      </c>
      <c r="D56" s="25">
        <v>96</v>
      </c>
      <c r="E56" s="26">
        <v>6</v>
      </c>
      <c r="F56" s="24">
        <v>576</v>
      </c>
      <c r="G56" s="27"/>
      <c r="H56" s="26"/>
      <c r="I56" s="28"/>
      <c r="J56" s="22"/>
      <c r="K56" s="23">
        <v>6</v>
      </c>
      <c r="L56" s="24">
        <v>576</v>
      </c>
    </row>
    <row r="57" spans="1:12" x14ac:dyDescent="0.25">
      <c r="A57" s="29" t="s">
        <v>87</v>
      </c>
      <c r="B57" s="1" t="s">
        <v>88</v>
      </c>
      <c r="C57" s="16">
        <v>42564</v>
      </c>
      <c r="D57" s="25"/>
      <c r="E57" s="26"/>
      <c r="F57" s="30"/>
      <c r="G57" s="27">
        <v>24</v>
      </c>
      <c r="H57" s="31">
        <v>6</v>
      </c>
      <c r="I57" s="28">
        <v>144</v>
      </c>
      <c r="J57" s="22"/>
      <c r="K57" s="23">
        <v>6</v>
      </c>
      <c r="L57" s="24">
        <v>144</v>
      </c>
    </row>
    <row r="58" spans="1:12" x14ac:dyDescent="0.25">
      <c r="A58" s="1" t="s">
        <v>89</v>
      </c>
      <c r="B58" s="1" t="s">
        <v>90</v>
      </c>
      <c r="C58" s="16">
        <v>42061</v>
      </c>
      <c r="D58" s="25">
        <v>296</v>
      </c>
      <c r="E58" s="26">
        <v>5</v>
      </c>
      <c r="F58" s="24">
        <v>1480</v>
      </c>
      <c r="G58" s="27"/>
      <c r="H58" s="26"/>
      <c r="I58" s="28"/>
      <c r="J58" s="22"/>
      <c r="K58" s="23">
        <v>5</v>
      </c>
      <c r="L58" s="24">
        <v>1480</v>
      </c>
    </row>
    <row r="59" spans="1:12" x14ac:dyDescent="0.25">
      <c r="A59" s="29" t="s">
        <v>91</v>
      </c>
      <c r="B59" s="1" t="s">
        <v>18</v>
      </c>
      <c r="C59" s="16">
        <v>42517</v>
      </c>
      <c r="D59" s="25"/>
      <c r="E59" s="26"/>
      <c r="F59" s="30"/>
      <c r="G59" s="27">
        <v>58</v>
      </c>
      <c r="H59" s="31">
        <v>5</v>
      </c>
      <c r="I59" s="28">
        <v>290</v>
      </c>
      <c r="J59" s="22"/>
      <c r="K59" s="23">
        <v>5</v>
      </c>
      <c r="L59" s="24">
        <v>290</v>
      </c>
    </row>
    <row r="60" spans="1:12" x14ac:dyDescent="0.25">
      <c r="A60" s="1" t="s">
        <v>92</v>
      </c>
      <c r="B60" s="1" t="s">
        <v>61</v>
      </c>
      <c r="C60" s="16">
        <v>42027</v>
      </c>
      <c r="D60" s="25">
        <v>188</v>
      </c>
      <c r="E60" s="26">
        <v>5</v>
      </c>
      <c r="F60" s="24">
        <v>940</v>
      </c>
      <c r="G60" s="27"/>
      <c r="H60" s="26"/>
      <c r="I60" s="28"/>
      <c r="J60" s="22"/>
      <c r="K60" s="23">
        <v>5</v>
      </c>
      <c r="L60" s="24">
        <v>940</v>
      </c>
    </row>
    <row r="61" spans="1:12" x14ac:dyDescent="0.25">
      <c r="A61" s="1" t="s">
        <v>93</v>
      </c>
      <c r="B61" s="1" t="s">
        <v>94</v>
      </c>
      <c r="C61" s="16">
        <v>42027</v>
      </c>
      <c r="D61" s="25">
        <v>76</v>
      </c>
      <c r="E61" s="26">
        <v>5</v>
      </c>
      <c r="F61" s="24">
        <v>380</v>
      </c>
      <c r="G61" s="27"/>
      <c r="H61" s="26"/>
      <c r="I61" s="28"/>
      <c r="J61" s="22"/>
      <c r="K61" s="23">
        <v>5</v>
      </c>
      <c r="L61" s="24">
        <v>380</v>
      </c>
    </row>
    <row r="62" spans="1:12" x14ac:dyDescent="0.25">
      <c r="A62" s="1" t="s">
        <v>95</v>
      </c>
      <c r="B62" s="1" t="s">
        <v>96</v>
      </c>
      <c r="C62" s="16">
        <v>42027</v>
      </c>
      <c r="D62" s="25">
        <v>76</v>
      </c>
      <c r="E62" s="26">
        <v>5</v>
      </c>
      <c r="F62" s="24">
        <v>380</v>
      </c>
      <c r="G62" s="27"/>
      <c r="H62" s="26"/>
      <c r="I62" s="28"/>
      <c r="J62" s="22"/>
      <c r="K62" s="23">
        <v>5</v>
      </c>
      <c r="L62" s="24">
        <v>380</v>
      </c>
    </row>
    <row r="63" spans="1:12" x14ac:dyDescent="0.25">
      <c r="A63" s="1" t="s">
        <v>97</v>
      </c>
      <c r="B63" s="1" t="s">
        <v>42</v>
      </c>
      <c r="C63" s="16">
        <v>42027</v>
      </c>
      <c r="D63" s="25">
        <v>72</v>
      </c>
      <c r="E63" s="26">
        <v>5</v>
      </c>
      <c r="F63" s="24">
        <v>360</v>
      </c>
      <c r="G63" s="27"/>
      <c r="H63" s="26"/>
      <c r="I63" s="28"/>
      <c r="J63" s="22"/>
      <c r="K63" s="23">
        <v>5</v>
      </c>
      <c r="L63" s="24">
        <v>360</v>
      </c>
    </row>
    <row r="64" spans="1:12" x14ac:dyDescent="0.25">
      <c r="A64" s="29" t="s">
        <v>98</v>
      </c>
      <c r="B64" s="1" t="s">
        <v>99</v>
      </c>
      <c r="C64" s="16">
        <v>42451</v>
      </c>
      <c r="D64" s="25"/>
      <c r="E64" s="26"/>
      <c r="F64" s="30"/>
      <c r="G64" s="27">
        <v>229</v>
      </c>
      <c r="H64" s="31">
        <v>5</v>
      </c>
      <c r="I64" s="28">
        <v>1145</v>
      </c>
      <c r="J64" s="22"/>
      <c r="K64" s="23">
        <v>5</v>
      </c>
      <c r="L64" s="24">
        <v>1145</v>
      </c>
    </row>
    <row r="65" spans="1:12" x14ac:dyDescent="0.25">
      <c r="A65" s="1" t="s">
        <v>70</v>
      </c>
      <c r="B65" s="1" t="s">
        <v>24</v>
      </c>
      <c r="C65" s="16">
        <v>42061</v>
      </c>
      <c r="D65" s="25">
        <v>68</v>
      </c>
      <c r="E65" s="26">
        <v>5</v>
      </c>
      <c r="F65" s="24">
        <v>340</v>
      </c>
      <c r="G65" s="27"/>
      <c r="H65" s="26"/>
      <c r="I65" s="28"/>
      <c r="J65" s="22"/>
      <c r="K65" s="23">
        <v>5</v>
      </c>
      <c r="L65" s="24">
        <v>340</v>
      </c>
    </row>
    <row r="66" spans="1:12" x14ac:dyDescent="0.25">
      <c r="A66" s="29" t="s">
        <v>100</v>
      </c>
      <c r="B66" s="1" t="s">
        <v>101</v>
      </c>
      <c r="C66" s="16">
        <v>42517</v>
      </c>
      <c r="D66" s="25"/>
      <c r="E66" s="26"/>
      <c r="F66" s="30"/>
      <c r="G66" s="27">
        <v>8</v>
      </c>
      <c r="H66" s="31">
        <v>5</v>
      </c>
      <c r="I66" s="28">
        <v>40</v>
      </c>
      <c r="J66" s="22"/>
      <c r="K66" s="23">
        <v>5</v>
      </c>
      <c r="L66" s="24">
        <v>40</v>
      </c>
    </row>
    <row r="67" spans="1:12" x14ac:dyDescent="0.25">
      <c r="A67" s="1" t="s">
        <v>81</v>
      </c>
      <c r="B67" s="1" t="s">
        <v>47</v>
      </c>
      <c r="C67" s="16">
        <v>42061</v>
      </c>
      <c r="D67" s="25">
        <v>9</v>
      </c>
      <c r="E67" s="26">
        <v>1</v>
      </c>
      <c r="F67" s="24">
        <v>9</v>
      </c>
      <c r="G67" s="27">
        <v>9</v>
      </c>
      <c r="H67" s="26">
        <v>4</v>
      </c>
      <c r="I67" s="28">
        <v>36</v>
      </c>
      <c r="J67" s="22">
        <f>100/D67*(G67-D67)</f>
        <v>0</v>
      </c>
      <c r="K67" s="23">
        <v>5</v>
      </c>
      <c r="L67" s="24">
        <v>45</v>
      </c>
    </row>
    <row r="68" spans="1:12" x14ac:dyDescent="0.25">
      <c r="A68" s="1" t="s">
        <v>102</v>
      </c>
      <c r="B68" s="1" t="s">
        <v>103</v>
      </c>
      <c r="C68" s="16">
        <v>42299</v>
      </c>
      <c r="D68" s="25">
        <v>132</v>
      </c>
      <c r="E68" s="26">
        <v>5</v>
      </c>
      <c r="F68" s="24">
        <v>660</v>
      </c>
      <c r="G68" s="27"/>
      <c r="H68" s="26"/>
      <c r="I68" s="28"/>
      <c r="J68" s="22"/>
      <c r="K68" s="23">
        <v>5</v>
      </c>
      <c r="L68" s="24">
        <v>660</v>
      </c>
    </row>
    <row r="69" spans="1:12" x14ac:dyDescent="0.25">
      <c r="A69" s="1" t="s">
        <v>104</v>
      </c>
      <c r="B69" s="1" t="s">
        <v>88</v>
      </c>
      <c r="C69" s="16">
        <v>42299</v>
      </c>
      <c r="D69" s="25">
        <v>24</v>
      </c>
      <c r="E69" s="26">
        <v>5</v>
      </c>
      <c r="F69" s="24">
        <v>120</v>
      </c>
      <c r="G69" s="27"/>
      <c r="H69" s="26"/>
      <c r="I69" s="28"/>
      <c r="J69" s="22"/>
      <c r="K69" s="23">
        <v>5</v>
      </c>
      <c r="L69" s="24">
        <v>120</v>
      </c>
    </row>
    <row r="70" spans="1:12" x14ac:dyDescent="0.25">
      <c r="A70" s="1" t="s">
        <v>105</v>
      </c>
      <c r="B70" s="1" t="s">
        <v>106</v>
      </c>
      <c r="C70" s="16">
        <v>42061</v>
      </c>
      <c r="D70" s="25">
        <v>166</v>
      </c>
      <c r="E70" s="26">
        <v>4</v>
      </c>
      <c r="F70" s="24">
        <v>664</v>
      </c>
      <c r="G70" s="27"/>
      <c r="H70" s="26"/>
      <c r="I70" s="28"/>
      <c r="J70" s="22"/>
      <c r="K70" s="23">
        <v>4</v>
      </c>
      <c r="L70" s="24">
        <v>664</v>
      </c>
    </row>
    <row r="71" spans="1:12" x14ac:dyDescent="0.25">
      <c r="A71" s="1" t="s">
        <v>107</v>
      </c>
      <c r="B71" s="1" t="s">
        <v>108</v>
      </c>
      <c r="C71" s="16">
        <v>42299</v>
      </c>
      <c r="D71" s="25">
        <v>4</v>
      </c>
      <c r="E71" s="26">
        <v>2</v>
      </c>
      <c r="F71" s="24">
        <v>8</v>
      </c>
      <c r="G71" s="27">
        <v>4</v>
      </c>
      <c r="H71" s="26">
        <v>2</v>
      </c>
      <c r="I71" s="28">
        <v>8</v>
      </c>
      <c r="J71" s="22">
        <f>100/D71*(G71-D71)</f>
        <v>0</v>
      </c>
      <c r="K71" s="23">
        <v>4</v>
      </c>
      <c r="L71" s="24">
        <v>16</v>
      </c>
    </row>
    <row r="72" spans="1:12" x14ac:dyDescent="0.25">
      <c r="A72" s="1" t="s">
        <v>109</v>
      </c>
      <c r="B72" s="1" t="s">
        <v>110</v>
      </c>
      <c r="C72" s="16">
        <v>42061</v>
      </c>
      <c r="D72" s="25">
        <v>102</v>
      </c>
      <c r="E72" s="26">
        <v>4</v>
      </c>
      <c r="F72" s="24">
        <v>408</v>
      </c>
      <c r="G72" s="27"/>
      <c r="H72" s="26"/>
      <c r="I72" s="28"/>
      <c r="J72" s="22"/>
      <c r="K72" s="23">
        <v>4</v>
      </c>
      <c r="L72" s="24">
        <v>408</v>
      </c>
    </row>
    <row r="73" spans="1:12" x14ac:dyDescent="0.25">
      <c r="A73" s="1" t="s">
        <v>111</v>
      </c>
      <c r="B73" s="1" t="s">
        <v>112</v>
      </c>
      <c r="C73" s="16">
        <v>42061</v>
      </c>
      <c r="D73" s="25">
        <v>43</v>
      </c>
      <c r="E73" s="26">
        <v>4</v>
      </c>
      <c r="F73" s="24">
        <v>172</v>
      </c>
      <c r="G73" s="27"/>
      <c r="H73" s="26"/>
      <c r="I73" s="28"/>
      <c r="J73" s="22"/>
      <c r="K73" s="23">
        <v>4</v>
      </c>
      <c r="L73" s="24">
        <v>172</v>
      </c>
    </row>
    <row r="74" spans="1:12" x14ac:dyDescent="0.25">
      <c r="A74" s="29" t="s">
        <v>113</v>
      </c>
      <c r="B74" s="1" t="s">
        <v>103</v>
      </c>
      <c r="C74" s="16">
        <v>42564</v>
      </c>
      <c r="D74" s="25"/>
      <c r="E74" s="26"/>
      <c r="F74" s="30"/>
      <c r="G74" s="27">
        <v>132</v>
      </c>
      <c r="H74" s="31">
        <v>4</v>
      </c>
      <c r="I74" s="28">
        <v>528</v>
      </c>
      <c r="J74" s="22"/>
      <c r="K74" s="23">
        <v>4</v>
      </c>
      <c r="L74" s="24">
        <v>528</v>
      </c>
    </row>
    <row r="75" spans="1:12" x14ac:dyDescent="0.25">
      <c r="A75" s="1" t="s">
        <v>114</v>
      </c>
      <c r="B75" s="1" t="s">
        <v>115</v>
      </c>
      <c r="C75" s="16">
        <v>42061</v>
      </c>
      <c r="D75" s="25">
        <v>156</v>
      </c>
      <c r="E75" s="26">
        <v>4</v>
      </c>
      <c r="F75" s="24">
        <v>624</v>
      </c>
      <c r="G75" s="27"/>
      <c r="H75" s="26"/>
      <c r="I75" s="28"/>
      <c r="J75" s="22"/>
      <c r="K75" s="23">
        <v>4</v>
      </c>
      <c r="L75" s="24">
        <v>624</v>
      </c>
    </row>
    <row r="76" spans="1:12" x14ac:dyDescent="0.25">
      <c r="A76" s="1" t="s">
        <v>116</v>
      </c>
      <c r="B76" s="1" t="s">
        <v>61</v>
      </c>
      <c r="C76" s="16">
        <v>42061</v>
      </c>
      <c r="D76" s="25">
        <v>108</v>
      </c>
      <c r="E76" s="26">
        <v>3</v>
      </c>
      <c r="F76" s="24">
        <v>324</v>
      </c>
      <c r="G76" s="27"/>
      <c r="H76" s="26"/>
      <c r="I76" s="28"/>
      <c r="J76" s="22"/>
      <c r="K76" s="23">
        <v>3</v>
      </c>
      <c r="L76" s="24">
        <v>324</v>
      </c>
    </row>
    <row r="77" spans="1:12" x14ac:dyDescent="0.25">
      <c r="A77" s="1" t="s">
        <v>52</v>
      </c>
      <c r="B77" s="1" t="s">
        <v>53</v>
      </c>
      <c r="C77" s="16">
        <v>42027</v>
      </c>
      <c r="D77" s="25">
        <v>12</v>
      </c>
      <c r="E77" s="26">
        <v>1</v>
      </c>
      <c r="F77" s="24">
        <v>12</v>
      </c>
      <c r="G77" s="27">
        <v>12</v>
      </c>
      <c r="H77" s="26">
        <v>2</v>
      </c>
      <c r="I77" s="28">
        <v>24</v>
      </c>
      <c r="J77" s="22">
        <f>100/D77*(G77-D77)</f>
        <v>0</v>
      </c>
      <c r="K77" s="23">
        <v>3</v>
      </c>
      <c r="L77" s="24">
        <v>36</v>
      </c>
    </row>
    <row r="78" spans="1:12" x14ac:dyDescent="0.25">
      <c r="A78" s="1" t="s">
        <v>70</v>
      </c>
      <c r="B78" s="1" t="s">
        <v>24</v>
      </c>
      <c r="C78" s="16">
        <v>42144</v>
      </c>
      <c r="D78" s="25">
        <v>54.4</v>
      </c>
      <c r="E78" s="26">
        <v>3</v>
      </c>
      <c r="F78" s="24">
        <v>163.19999999999999</v>
      </c>
      <c r="G78" s="27"/>
      <c r="H78" s="26"/>
      <c r="I78" s="28"/>
      <c r="J78" s="22"/>
      <c r="K78" s="23">
        <v>3</v>
      </c>
      <c r="L78" s="24">
        <v>163.19999999999999</v>
      </c>
    </row>
    <row r="79" spans="1:12" x14ac:dyDescent="0.25">
      <c r="A79" s="1" t="s">
        <v>117</v>
      </c>
      <c r="B79" s="1" t="s">
        <v>118</v>
      </c>
      <c r="C79" s="16">
        <v>42061</v>
      </c>
      <c r="D79" s="25">
        <v>37</v>
      </c>
      <c r="E79" s="26">
        <v>3</v>
      </c>
      <c r="F79" s="24">
        <v>111</v>
      </c>
      <c r="G79" s="27"/>
      <c r="H79" s="26"/>
      <c r="I79" s="28"/>
      <c r="J79" s="22"/>
      <c r="K79" s="23">
        <v>3</v>
      </c>
      <c r="L79" s="24">
        <v>111</v>
      </c>
    </row>
    <row r="80" spans="1:12" x14ac:dyDescent="0.25">
      <c r="A80" s="1" t="s">
        <v>119</v>
      </c>
      <c r="B80" s="1" t="s">
        <v>120</v>
      </c>
      <c r="C80" s="16">
        <v>42144</v>
      </c>
      <c r="D80" s="25">
        <v>60.8</v>
      </c>
      <c r="E80" s="26">
        <v>2</v>
      </c>
      <c r="F80" s="24">
        <v>121.6</v>
      </c>
      <c r="G80" s="27">
        <v>76</v>
      </c>
      <c r="H80" s="26">
        <v>1</v>
      </c>
      <c r="I80" s="28">
        <v>76</v>
      </c>
      <c r="J80" s="22">
        <f>100/D80*(G80-D80)</f>
        <v>25.000000000000007</v>
      </c>
      <c r="K80" s="23">
        <v>3</v>
      </c>
      <c r="L80" s="24">
        <v>197.6</v>
      </c>
    </row>
    <row r="81" spans="1:12" x14ac:dyDescent="0.25">
      <c r="A81" s="1" t="s">
        <v>121</v>
      </c>
      <c r="B81" s="1" t="s">
        <v>122</v>
      </c>
      <c r="C81" s="16">
        <v>42299</v>
      </c>
      <c r="D81" s="25">
        <v>0</v>
      </c>
      <c r="E81" s="26">
        <v>3</v>
      </c>
      <c r="F81" s="24">
        <v>0</v>
      </c>
      <c r="G81" s="27"/>
      <c r="H81" s="26"/>
      <c r="I81" s="28"/>
      <c r="J81" s="22"/>
      <c r="K81" s="23">
        <v>3</v>
      </c>
      <c r="L81" s="24">
        <v>0</v>
      </c>
    </row>
    <row r="82" spans="1:12" x14ac:dyDescent="0.25">
      <c r="A82" s="1" t="s">
        <v>71</v>
      </c>
      <c r="B82" s="1" t="s">
        <v>55</v>
      </c>
      <c r="C82" s="16">
        <v>42144</v>
      </c>
      <c r="D82" s="25">
        <v>26.400000000000002</v>
      </c>
      <c r="E82" s="26">
        <v>3</v>
      </c>
      <c r="F82" s="24">
        <v>79.2</v>
      </c>
      <c r="G82" s="27"/>
      <c r="H82" s="26"/>
      <c r="I82" s="28"/>
      <c r="J82" s="22"/>
      <c r="K82" s="23">
        <v>3</v>
      </c>
      <c r="L82" s="24">
        <v>79.2</v>
      </c>
    </row>
    <row r="83" spans="1:12" x14ac:dyDescent="0.25">
      <c r="A83" s="29" t="s">
        <v>123</v>
      </c>
      <c r="B83" s="1" t="s">
        <v>34</v>
      </c>
      <c r="C83" s="16">
        <v>42517</v>
      </c>
      <c r="D83" s="25"/>
      <c r="E83" s="26"/>
      <c r="F83" s="30"/>
      <c r="G83" s="27">
        <v>115</v>
      </c>
      <c r="H83" s="31">
        <v>2</v>
      </c>
      <c r="I83" s="28">
        <v>230</v>
      </c>
      <c r="J83" s="22"/>
      <c r="K83" s="23">
        <v>2</v>
      </c>
      <c r="L83" s="24">
        <v>230</v>
      </c>
    </row>
    <row r="84" spans="1:12" x14ac:dyDescent="0.25">
      <c r="A84" s="1" t="s">
        <v>124</v>
      </c>
      <c r="B84" s="1" t="s">
        <v>125</v>
      </c>
      <c r="C84" s="16">
        <v>42061</v>
      </c>
      <c r="D84" s="25">
        <v>60</v>
      </c>
      <c r="E84" s="26">
        <v>2</v>
      </c>
      <c r="F84" s="24">
        <v>120</v>
      </c>
      <c r="G84" s="27"/>
      <c r="H84" s="26"/>
      <c r="I84" s="28"/>
      <c r="J84" s="22"/>
      <c r="K84" s="23">
        <v>2</v>
      </c>
      <c r="L84" s="24">
        <v>120</v>
      </c>
    </row>
    <row r="85" spans="1:12" x14ac:dyDescent="0.25">
      <c r="A85" s="29" t="s">
        <v>126</v>
      </c>
      <c r="B85" s="1" t="s">
        <v>127</v>
      </c>
      <c r="C85" s="16">
        <v>42425</v>
      </c>
      <c r="D85" s="25"/>
      <c r="E85" s="26"/>
      <c r="F85" s="30"/>
      <c r="G85" s="27">
        <v>62</v>
      </c>
      <c r="H85" s="31">
        <v>2</v>
      </c>
      <c r="I85" s="28">
        <v>124</v>
      </c>
      <c r="J85" s="22"/>
      <c r="K85" s="23">
        <v>2</v>
      </c>
      <c r="L85" s="24">
        <v>124</v>
      </c>
    </row>
    <row r="86" spans="1:12" x14ac:dyDescent="0.25">
      <c r="A86" s="1" t="s">
        <v>128</v>
      </c>
      <c r="B86" s="1" t="s">
        <v>129</v>
      </c>
      <c r="C86" s="16">
        <v>42061</v>
      </c>
      <c r="D86" s="25">
        <v>90</v>
      </c>
      <c r="E86" s="26">
        <v>2</v>
      </c>
      <c r="F86" s="24">
        <v>180</v>
      </c>
      <c r="G86" s="27"/>
      <c r="H86" s="26"/>
      <c r="I86" s="28"/>
      <c r="J86" s="22"/>
      <c r="K86" s="23">
        <v>2</v>
      </c>
      <c r="L86" s="24">
        <v>180</v>
      </c>
    </row>
    <row r="87" spans="1:12" x14ac:dyDescent="0.25">
      <c r="A87" s="1" t="s">
        <v>130</v>
      </c>
      <c r="B87" s="1" t="s">
        <v>61</v>
      </c>
      <c r="C87" s="16">
        <v>42061</v>
      </c>
      <c r="D87" s="25">
        <v>143</v>
      </c>
      <c r="E87" s="26">
        <v>2</v>
      </c>
      <c r="F87" s="24">
        <v>286</v>
      </c>
      <c r="G87" s="27"/>
      <c r="H87" s="26"/>
      <c r="I87" s="28"/>
      <c r="J87" s="22"/>
      <c r="K87" s="23">
        <v>2</v>
      </c>
      <c r="L87" s="24">
        <v>286</v>
      </c>
    </row>
    <row r="88" spans="1:12" x14ac:dyDescent="0.25">
      <c r="A88" s="1" t="s">
        <v>131</v>
      </c>
      <c r="B88" s="1" t="s">
        <v>132</v>
      </c>
      <c r="C88" s="16">
        <v>42144</v>
      </c>
      <c r="D88" s="25">
        <v>56</v>
      </c>
      <c r="E88" s="26">
        <v>2</v>
      </c>
      <c r="F88" s="24">
        <v>112</v>
      </c>
      <c r="G88" s="27"/>
      <c r="H88" s="26"/>
      <c r="I88" s="28"/>
      <c r="J88" s="22"/>
      <c r="K88" s="23">
        <v>2</v>
      </c>
      <c r="L88" s="24">
        <v>112</v>
      </c>
    </row>
    <row r="89" spans="1:12" x14ac:dyDescent="0.25">
      <c r="A89" s="29" t="s">
        <v>133</v>
      </c>
      <c r="B89" s="1" t="s">
        <v>134</v>
      </c>
      <c r="C89" s="16">
        <v>42564</v>
      </c>
      <c r="D89" s="25"/>
      <c r="E89" s="26"/>
      <c r="F89" s="30"/>
      <c r="G89" s="27">
        <v>102</v>
      </c>
      <c r="H89" s="31">
        <v>2</v>
      </c>
      <c r="I89" s="28">
        <v>204</v>
      </c>
      <c r="J89" s="22"/>
      <c r="K89" s="23">
        <v>2</v>
      </c>
      <c r="L89" s="24">
        <v>204</v>
      </c>
    </row>
    <row r="90" spans="1:12" x14ac:dyDescent="0.25">
      <c r="A90" s="1" t="s">
        <v>135</v>
      </c>
      <c r="B90" s="1" t="s">
        <v>136</v>
      </c>
      <c r="C90" s="16">
        <v>42027</v>
      </c>
      <c r="D90" s="25">
        <v>33</v>
      </c>
      <c r="E90" s="26">
        <v>1</v>
      </c>
      <c r="F90" s="24">
        <v>33</v>
      </c>
      <c r="G90" s="27">
        <v>33</v>
      </c>
      <c r="H90" s="26">
        <v>1</v>
      </c>
      <c r="I90" s="28">
        <v>33</v>
      </c>
      <c r="J90" s="22">
        <f>100/D90*(G90-D90)</f>
        <v>0</v>
      </c>
      <c r="K90" s="23">
        <v>2</v>
      </c>
      <c r="L90" s="24">
        <v>66</v>
      </c>
    </row>
    <row r="91" spans="1:12" x14ac:dyDescent="0.25">
      <c r="A91" s="29" t="s">
        <v>137</v>
      </c>
      <c r="B91" s="1" t="s">
        <v>138</v>
      </c>
      <c r="C91" s="16">
        <v>42425</v>
      </c>
      <c r="D91" s="25"/>
      <c r="E91" s="26"/>
      <c r="F91" s="30"/>
      <c r="G91" s="27">
        <v>42</v>
      </c>
      <c r="H91" s="31">
        <v>2</v>
      </c>
      <c r="I91" s="28">
        <v>84</v>
      </c>
      <c r="J91" s="22"/>
      <c r="K91" s="23">
        <v>2</v>
      </c>
      <c r="L91" s="24">
        <v>84</v>
      </c>
    </row>
    <row r="92" spans="1:12" x14ac:dyDescent="0.25">
      <c r="A92" s="29" t="s">
        <v>139</v>
      </c>
      <c r="B92" s="1" t="s">
        <v>140</v>
      </c>
      <c r="C92" s="16">
        <v>42425</v>
      </c>
      <c r="D92" s="25"/>
      <c r="E92" s="26"/>
      <c r="F92" s="30"/>
      <c r="G92" s="27">
        <v>13</v>
      </c>
      <c r="H92" s="31">
        <v>2</v>
      </c>
      <c r="I92" s="28">
        <v>26</v>
      </c>
      <c r="J92" s="22"/>
      <c r="K92" s="23">
        <v>2</v>
      </c>
      <c r="L92" s="24">
        <v>26</v>
      </c>
    </row>
    <row r="93" spans="1:12" x14ac:dyDescent="0.25">
      <c r="A93" s="1" t="s">
        <v>93</v>
      </c>
      <c r="B93" s="1" t="s">
        <v>94</v>
      </c>
      <c r="C93" s="16">
        <v>42144</v>
      </c>
      <c r="D93" s="25">
        <v>76</v>
      </c>
      <c r="E93" s="26">
        <v>2</v>
      </c>
      <c r="F93" s="24">
        <v>152</v>
      </c>
      <c r="G93" s="27"/>
      <c r="H93" s="26"/>
      <c r="I93" s="28"/>
      <c r="J93" s="22"/>
      <c r="K93" s="23">
        <v>2</v>
      </c>
      <c r="L93" s="24">
        <v>152</v>
      </c>
    </row>
    <row r="94" spans="1:12" x14ac:dyDescent="0.25">
      <c r="A94" s="1" t="s">
        <v>95</v>
      </c>
      <c r="B94" s="1" t="s">
        <v>96</v>
      </c>
      <c r="C94" s="16">
        <v>42144</v>
      </c>
      <c r="D94" s="25">
        <v>76</v>
      </c>
      <c r="E94" s="26">
        <v>2</v>
      </c>
      <c r="F94" s="24">
        <v>152</v>
      </c>
      <c r="G94" s="27"/>
      <c r="H94" s="26"/>
      <c r="I94" s="28"/>
      <c r="J94" s="22"/>
      <c r="K94" s="23">
        <v>2</v>
      </c>
      <c r="L94" s="24">
        <v>152</v>
      </c>
    </row>
    <row r="95" spans="1:12" x14ac:dyDescent="0.25">
      <c r="A95" s="1" t="s">
        <v>141</v>
      </c>
      <c r="B95" s="1" t="s">
        <v>142</v>
      </c>
      <c r="C95" s="16">
        <v>42027</v>
      </c>
      <c r="D95" s="25">
        <v>63</v>
      </c>
      <c r="E95" s="26">
        <v>2</v>
      </c>
      <c r="F95" s="24">
        <v>126</v>
      </c>
      <c r="G95" s="27"/>
      <c r="H95" s="26"/>
      <c r="I95" s="28"/>
      <c r="J95" s="22"/>
      <c r="K95" s="23">
        <v>2</v>
      </c>
      <c r="L95" s="24">
        <v>126</v>
      </c>
    </row>
    <row r="96" spans="1:12" x14ac:dyDescent="0.25">
      <c r="A96" s="29" t="s">
        <v>143</v>
      </c>
      <c r="B96" s="1" t="s">
        <v>32</v>
      </c>
      <c r="C96" s="16">
        <v>42425</v>
      </c>
      <c r="D96" s="25"/>
      <c r="E96" s="26"/>
      <c r="F96" s="30"/>
      <c r="G96" s="27">
        <v>76</v>
      </c>
      <c r="H96" s="31">
        <v>2</v>
      </c>
      <c r="I96" s="28">
        <v>152</v>
      </c>
      <c r="J96" s="22"/>
      <c r="K96" s="23">
        <v>2</v>
      </c>
      <c r="L96" s="24">
        <v>152</v>
      </c>
    </row>
    <row r="97" spans="1:12" x14ac:dyDescent="0.25">
      <c r="A97" s="29" t="s">
        <v>144</v>
      </c>
      <c r="B97" s="1" t="s">
        <v>145</v>
      </c>
      <c r="C97" s="16">
        <v>42564</v>
      </c>
      <c r="D97" s="25"/>
      <c r="E97" s="26"/>
      <c r="F97" s="30"/>
      <c r="G97" s="27">
        <v>10</v>
      </c>
      <c r="H97" s="31">
        <v>2</v>
      </c>
      <c r="I97" s="28">
        <v>20</v>
      </c>
      <c r="J97" s="22"/>
      <c r="K97" s="23">
        <v>2</v>
      </c>
      <c r="L97" s="24">
        <v>20</v>
      </c>
    </row>
    <row r="98" spans="1:12" x14ac:dyDescent="0.25">
      <c r="A98" s="29" t="s">
        <v>146</v>
      </c>
      <c r="B98" s="1" t="s">
        <v>145</v>
      </c>
      <c r="C98" s="16">
        <v>42425</v>
      </c>
      <c r="D98" s="25"/>
      <c r="E98" s="26"/>
      <c r="F98" s="30"/>
      <c r="G98" s="27">
        <v>10</v>
      </c>
      <c r="H98" s="31">
        <v>2</v>
      </c>
      <c r="I98" s="28">
        <v>20</v>
      </c>
      <c r="J98" s="22"/>
      <c r="K98" s="23">
        <v>2</v>
      </c>
      <c r="L98" s="24">
        <v>20</v>
      </c>
    </row>
    <row r="99" spans="1:12" x14ac:dyDescent="0.25">
      <c r="A99" s="29" t="s">
        <v>147</v>
      </c>
      <c r="B99" s="1" t="s">
        <v>145</v>
      </c>
      <c r="C99" s="16">
        <v>42390</v>
      </c>
      <c r="D99" s="25"/>
      <c r="E99" s="26"/>
      <c r="F99" s="30"/>
      <c r="G99" s="27">
        <v>12</v>
      </c>
      <c r="H99" s="31">
        <v>2</v>
      </c>
      <c r="I99" s="28">
        <v>24</v>
      </c>
      <c r="J99" s="22"/>
      <c r="K99" s="23">
        <v>2</v>
      </c>
      <c r="L99" s="24">
        <v>24</v>
      </c>
    </row>
    <row r="100" spans="1:12" x14ac:dyDescent="0.25">
      <c r="A100" s="1" t="s">
        <v>148</v>
      </c>
      <c r="B100" s="1" t="s">
        <v>149</v>
      </c>
      <c r="C100" s="16">
        <v>42299</v>
      </c>
      <c r="D100" s="25">
        <v>12</v>
      </c>
      <c r="E100" s="26">
        <v>2</v>
      </c>
      <c r="F100" s="24">
        <v>24</v>
      </c>
      <c r="G100" s="27"/>
      <c r="H100" s="26"/>
      <c r="I100" s="28"/>
      <c r="J100" s="22"/>
      <c r="K100" s="23">
        <v>2</v>
      </c>
      <c r="L100" s="24">
        <v>24</v>
      </c>
    </row>
    <row r="101" spans="1:12" x14ac:dyDescent="0.25">
      <c r="A101" s="29" t="s">
        <v>150</v>
      </c>
      <c r="B101" s="1" t="s">
        <v>151</v>
      </c>
      <c r="C101" s="16">
        <v>42517</v>
      </c>
      <c r="D101" s="25"/>
      <c r="E101" s="26"/>
      <c r="F101" s="30"/>
      <c r="G101" s="27">
        <v>7</v>
      </c>
      <c r="H101" s="31">
        <v>2</v>
      </c>
      <c r="I101" s="28">
        <v>14</v>
      </c>
      <c r="J101" s="22"/>
      <c r="K101" s="23">
        <v>2</v>
      </c>
      <c r="L101" s="24">
        <v>14</v>
      </c>
    </row>
    <row r="102" spans="1:12" x14ac:dyDescent="0.25">
      <c r="A102" s="29" t="s">
        <v>152</v>
      </c>
      <c r="B102" s="1" t="s">
        <v>24</v>
      </c>
      <c r="C102" s="16">
        <v>42425</v>
      </c>
      <c r="D102" s="25"/>
      <c r="E102" s="26"/>
      <c r="F102" s="30"/>
      <c r="G102" s="27">
        <v>59</v>
      </c>
      <c r="H102" s="31">
        <v>2</v>
      </c>
      <c r="I102" s="28">
        <v>118</v>
      </c>
      <c r="J102" s="22"/>
      <c r="K102" s="23">
        <v>2</v>
      </c>
      <c r="L102" s="24">
        <v>118</v>
      </c>
    </row>
    <row r="103" spans="1:12" x14ac:dyDescent="0.25">
      <c r="A103" s="29" t="s">
        <v>153</v>
      </c>
      <c r="B103" s="1" t="s">
        <v>36</v>
      </c>
      <c r="C103" s="16">
        <v>42425</v>
      </c>
      <c r="D103" s="25"/>
      <c r="E103" s="26"/>
      <c r="F103" s="30"/>
      <c r="G103" s="27">
        <v>9</v>
      </c>
      <c r="H103" s="31">
        <v>2</v>
      </c>
      <c r="I103" s="28">
        <v>18</v>
      </c>
      <c r="J103" s="22"/>
      <c r="K103" s="23">
        <v>2</v>
      </c>
      <c r="L103" s="24">
        <v>18</v>
      </c>
    </row>
    <row r="104" spans="1:12" x14ac:dyDescent="0.25">
      <c r="A104" s="29" t="s">
        <v>154</v>
      </c>
      <c r="B104" s="1" t="s">
        <v>155</v>
      </c>
      <c r="C104" s="16">
        <v>42564</v>
      </c>
      <c r="D104" s="25"/>
      <c r="E104" s="26"/>
      <c r="F104" s="30"/>
      <c r="G104" s="27">
        <v>7</v>
      </c>
      <c r="H104" s="31">
        <v>2</v>
      </c>
      <c r="I104" s="28">
        <v>14</v>
      </c>
      <c r="J104" s="22"/>
      <c r="K104" s="23">
        <v>2</v>
      </c>
      <c r="L104" s="24">
        <v>14</v>
      </c>
    </row>
    <row r="105" spans="1:12" x14ac:dyDescent="0.25">
      <c r="A105" s="1" t="s">
        <v>156</v>
      </c>
      <c r="B105" s="1" t="s">
        <v>155</v>
      </c>
      <c r="C105" s="16">
        <v>42061</v>
      </c>
      <c r="D105" s="25">
        <v>8</v>
      </c>
      <c r="E105" s="26">
        <v>2</v>
      </c>
      <c r="F105" s="24">
        <v>16</v>
      </c>
      <c r="G105" s="27"/>
      <c r="H105" s="26"/>
      <c r="I105" s="28"/>
      <c r="J105" s="22"/>
      <c r="K105" s="23">
        <v>2</v>
      </c>
      <c r="L105" s="24">
        <v>16</v>
      </c>
    </row>
    <row r="106" spans="1:12" x14ac:dyDescent="0.25">
      <c r="A106" s="29" t="s">
        <v>157</v>
      </c>
      <c r="B106" s="1" t="s">
        <v>158</v>
      </c>
      <c r="C106" s="16">
        <v>42564</v>
      </c>
      <c r="D106" s="25"/>
      <c r="E106" s="26"/>
      <c r="F106" s="30"/>
      <c r="G106" s="27">
        <v>103</v>
      </c>
      <c r="H106" s="31">
        <v>2</v>
      </c>
      <c r="I106" s="28">
        <v>206</v>
      </c>
      <c r="J106" s="22"/>
      <c r="K106" s="23">
        <v>2</v>
      </c>
      <c r="L106" s="24">
        <v>206</v>
      </c>
    </row>
    <row r="107" spans="1:12" x14ac:dyDescent="0.25">
      <c r="A107" s="29" t="s">
        <v>159</v>
      </c>
      <c r="B107" s="1" t="s">
        <v>160</v>
      </c>
      <c r="C107" s="16">
        <v>42390</v>
      </c>
      <c r="D107" s="25"/>
      <c r="E107" s="26"/>
      <c r="F107" s="30"/>
      <c r="G107" s="27">
        <v>84</v>
      </c>
      <c r="H107" s="31">
        <v>2</v>
      </c>
      <c r="I107" s="28">
        <v>168</v>
      </c>
      <c r="J107" s="22"/>
      <c r="K107" s="23">
        <v>2</v>
      </c>
      <c r="L107" s="24">
        <v>168</v>
      </c>
    </row>
    <row r="108" spans="1:12" x14ac:dyDescent="0.25">
      <c r="A108" s="29" t="s">
        <v>161</v>
      </c>
      <c r="B108" s="1" t="s">
        <v>162</v>
      </c>
      <c r="C108" s="16">
        <v>42564</v>
      </c>
      <c r="D108" s="25"/>
      <c r="E108" s="26"/>
      <c r="F108" s="30"/>
      <c r="G108" s="27">
        <v>140</v>
      </c>
      <c r="H108" s="31">
        <v>2</v>
      </c>
      <c r="I108" s="28">
        <v>280</v>
      </c>
      <c r="J108" s="22"/>
      <c r="K108" s="23">
        <v>2</v>
      </c>
      <c r="L108" s="24">
        <v>280</v>
      </c>
    </row>
    <row r="109" spans="1:12" x14ac:dyDescent="0.25">
      <c r="A109" s="1" t="s">
        <v>163</v>
      </c>
      <c r="B109" s="1" t="s">
        <v>164</v>
      </c>
      <c r="C109" s="16">
        <v>42299</v>
      </c>
      <c r="D109" s="25">
        <v>25</v>
      </c>
      <c r="E109" s="26">
        <v>1</v>
      </c>
      <c r="F109" s="24">
        <v>25</v>
      </c>
      <c r="G109" s="27"/>
      <c r="H109" s="26"/>
      <c r="I109" s="28"/>
      <c r="J109" s="22"/>
      <c r="K109" s="23">
        <v>1</v>
      </c>
      <c r="L109" s="24">
        <v>25</v>
      </c>
    </row>
    <row r="110" spans="1:12" x14ac:dyDescent="0.25">
      <c r="A110" s="29" t="s">
        <v>165</v>
      </c>
      <c r="B110" s="1" t="s">
        <v>57</v>
      </c>
      <c r="C110" s="16">
        <v>42425</v>
      </c>
      <c r="D110" s="25"/>
      <c r="E110" s="26"/>
      <c r="F110" s="30"/>
      <c r="G110" s="27">
        <v>161</v>
      </c>
      <c r="H110" s="31">
        <v>1</v>
      </c>
      <c r="I110" s="28">
        <v>161</v>
      </c>
      <c r="J110" s="22"/>
      <c r="K110" s="23">
        <v>1</v>
      </c>
      <c r="L110" s="24">
        <v>161</v>
      </c>
    </row>
    <row r="111" spans="1:12" x14ac:dyDescent="0.25">
      <c r="A111" s="29" t="s">
        <v>166</v>
      </c>
      <c r="B111" s="1" t="s">
        <v>167</v>
      </c>
      <c r="C111" s="16">
        <v>42425</v>
      </c>
      <c r="D111" s="25"/>
      <c r="E111" s="26"/>
      <c r="F111" s="30"/>
      <c r="G111" s="27">
        <v>159</v>
      </c>
      <c r="H111" s="31">
        <v>1</v>
      </c>
      <c r="I111" s="28">
        <v>159</v>
      </c>
      <c r="J111" s="22"/>
      <c r="K111" s="23">
        <v>1</v>
      </c>
      <c r="L111" s="24">
        <v>159</v>
      </c>
    </row>
    <row r="112" spans="1:12" x14ac:dyDescent="0.25">
      <c r="A112" s="1" t="s">
        <v>168</v>
      </c>
      <c r="B112" s="1" t="s">
        <v>169</v>
      </c>
      <c r="C112" s="16">
        <v>42299</v>
      </c>
      <c r="D112" s="25">
        <v>130</v>
      </c>
      <c r="E112" s="26">
        <v>1</v>
      </c>
      <c r="F112" s="24">
        <v>130</v>
      </c>
      <c r="G112" s="27"/>
      <c r="H112" s="26"/>
      <c r="I112" s="28"/>
      <c r="J112" s="22"/>
      <c r="K112" s="23">
        <v>1</v>
      </c>
      <c r="L112" s="24">
        <v>130</v>
      </c>
    </row>
    <row r="113" spans="1:12" x14ac:dyDescent="0.25">
      <c r="A113" s="1" t="s">
        <v>170</v>
      </c>
      <c r="B113" s="1" t="s">
        <v>40</v>
      </c>
      <c r="C113" s="16">
        <v>42299</v>
      </c>
      <c r="D113" s="25">
        <v>80</v>
      </c>
      <c r="E113" s="26">
        <v>1</v>
      </c>
      <c r="F113" s="24">
        <v>80</v>
      </c>
      <c r="G113" s="27"/>
      <c r="H113" s="26"/>
      <c r="I113" s="28"/>
      <c r="J113" s="22"/>
      <c r="K113" s="23">
        <v>1</v>
      </c>
      <c r="L113" s="24">
        <v>80</v>
      </c>
    </row>
    <row r="114" spans="1:12" x14ac:dyDescent="0.25">
      <c r="A114" s="29" t="s">
        <v>171</v>
      </c>
      <c r="B114" s="1" t="s">
        <v>172</v>
      </c>
      <c r="C114" s="16">
        <v>42425</v>
      </c>
      <c r="D114" s="25"/>
      <c r="E114" s="26"/>
      <c r="F114" s="30"/>
      <c r="G114" s="27">
        <v>83</v>
      </c>
      <c r="H114" s="31">
        <v>1</v>
      </c>
      <c r="I114" s="28">
        <v>83</v>
      </c>
      <c r="J114" s="22"/>
      <c r="K114" s="23">
        <v>1</v>
      </c>
      <c r="L114" s="24">
        <v>83</v>
      </c>
    </row>
    <row r="115" spans="1:12" x14ac:dyDescent="0.25">
      <c r="A115" s="1" t="s">
        <v>173</v>
      </c>
      <c r="B115" s="1" t="s">
        <v>61</v>
      </c>
      <c r="C115" s="16">
        <v>42061</v>
      </c>
      <c r="D115" s="25">
        <v>101</v>
      </c>
      <c r="E115" s="26">
        <v>1</v>
      </c>
      <c r="F115" s="24">
        <v>101</v>
      </c>
      <c r="G115" s="27"/>
      <c r="H115" s="26"/>
      <c r="I115" s="28"/>
      <c r="J115" s="22"/>
      <c r="K115" s="23">
        <v>1</v>
      </c>
      <c r="L115" s="24">
        <v>101</v>
      </c>
    </row>
    <row r="116" spans="1:12" x14ac:dyDescent="0.25">
      <c r="A116" s="1" t="s">
        <v>62</v>
      </c>
      <c r="B116" s="1" t="s">
        <v>63</v>
      </c>
      <c r="C116" s="16">
        <v>42027</v>
      </c>
      <c r="D116" s="25">
        <v>33</v>
      </c>
      <c r="E116" s="26">
        <v>1</v>
      </c>
      <c r="F116" s="24">
        <v>33</v>
      </c>
      <c r="G116" s="27"/>
      <c r="H116" s="26"/>
      <c r="I116" s="28"/>
      <c r="J116" s="22"/>
      <c r="K116" s="23">
        <v>1</v>
      </c>
      <c r="L116" s="24">
        <v>33</v>
      </c>
    </row>
    <row r="117" spans="1:12" x14ac:dyDescent="0.25">
      <c r="A117" s="29" t="s">
        <v>174</v>
      </c>
      <c r="B117" s="1" t="s">
        <v>175</v>
      </c>
      <c r="C117" s="16">
        <v>42517</v>
      </c>
      <c r="D117" s="25"/>
      <c r="E117" s="26"/>
      <c r="F117" s="30"/>
      <c r="G117" s="27">
        <v>53</v>
      </c>
      <c r="H117" s="31">
        <v>1</v>
      </c>
      <c r="I117" s="28">
        <v>53</v>
      </c>
      <c r="J117" s="22"/>
      <c r="K117" s="23">
        <v>1</v>
      </c>
      <c r="L117" s="24">
        <v>53</v>
      </c>
    </row>
    <row r="118" spans="1:12" x14ac:dyDescent="0.25">
      <c r="A118" s="29" t="s">
        <v>174</v>
      </c>
      <c r="B118" s="1" t="s">
        <v>175</v>
      </c>
      <c r="C118" s="16">
        <v>42451</v>
      </c>
      <c r="D118" s="25"/>
      <c r="E118" s="26"/>
      <c r="F118" s="30"/>
      <c r="G118" s="27">
        <v>53</v>
      </c>
      <c r="H118" s="31">
        <v>1</v>
      </c>
      <c r="I118" s="28">
        <v>53</v>
      </c>
      <c r="J118" s="22"/>
      <c r="K118" s="23">
        <v>1</v>
      </c>
      <c r="L118" s="24">
        <v>53</v>
      </c>
    </row>
    <row r="119" spans="1:12" x14ac:dyDescent="0.25">
      <c r="A119" s="29" t="s">
        <v>176</v>
      </c>
      <c r="B119" s="1" t="s">
        <v>177</v>
      </c>
      <c r="C119" s="16">
        <v>42451</v>
      </c>
      <c r="D119" s="25"/>
      <c r="E119" s="26"/>
      <c r="F119" s="30"/>
      <c r="G119" s="27">
        <v>133</v>
      </c>
      <c r="H119" s="31">
        <v>1</v>
      </c>
      <c r="I119" s="28">
        <v>133</v>
      </c>
      <c r="J119" s="22"/>
      <c r="K119" s="23">
        <v>1</v>
      </c>
      <c r="L119" s="24">
        <v>133</v>
      </c>
    </row>
    <row r="120" spans="1:12" x14ac:dyDescent="0.25">
      <c r="A120" s="1" t="s">
        <v>178</v>
      </c>
      <c r="B120" s="1" t="s">
        <v>38</v>
      </c>
      <c r="C120" s="16">
        <v>42144</v>
      </c>
      <c r="D120" s="25">
        <v>48</v>
      </c>
      <c r="E120" s="26">
        <v>1</v>
      </c>
      <c r="F120" s="24">
        <v>48</v>
      </c>
      <c r="G120" s="27"/>
      <c r="H120" s="26"/>
      <c r="I120" s="28"/>
      <c r="J120" s="22"/>
      <c r="K120" s="23">
        <v>1</v>
      </c>
      <c r="L120" s="24">
        <v>48</v>
      </c>
    </row>
    <row r="121" spans="1:12" x14ac:dyDescent="0.25">
      <c r="A121" s="29" t="s">
        <v>179</v>
      </c>
      <c r="B121" s="1" t="s">
        <v>180</v>
      </c>
      <c r="C121" s="16">
        <v>42390</v>
      </c>
      <c r="D121" s="25"/>
      <c r="E121" s="26"/>
      <c r="F121" s="30"/>
      <c r="G121" s="27">
        <v>113</v>
      </c>
      <c r="H121" s="31">
        <v>1</v>
      </c>
      <c r="I121" s="28">
        <v>113</v>
      </c>
      <c r="J121" s="22"/>
      <c r="K121" s="23">
        <v>1</v>
      </c>
      <c r="L121" s="24">
        <v>113</v>
      </c>
    </row>
    <row r="122" spans="1:12" x14ac:dyDescent="0.25">
      <c r="A122" s="29" t="s">
        <v>181</v>
      </c>
      <c r="B122" s="1" t="s">
        <v>180</v>
      </c>
      <c r="C122" s="16">
        <v>42564</v>
      </c>
      <c r="D122" s="25"/>
      <c r="E122" s="26"/>
      <c r="F122" s="30"/>
      <c r="G122" s="27">
        <v>204</v>
      </c>
      <c r="H122" s="31">
        <v>1</v>
      </c>
      <c r="I122" s="28">
        <v>204</v>
      </c>
      <c r="J122" s="22"/>
      <c r="K122" s="23">
        <v>1</v>
      </c>
      <c r="L122" s="24">
        <v>204</v>
      </c>
    </row>
    <row r="123" spans="1:12" x14ac:dyDescent="0.25">
      <c r="A123" s="29" t="s">
        <v>182</v>
      </c>
      <c r="B123" s="1" t="s">
        <v>180</v>
      </c>
      <c r="C123" s="16">
        <v>42425</v>
      </c>
      <c r="D123" s="25"/>
      <c r="E123" s="26"/>
      <c r="F123" s="30"/>
      <c r="G123" s="27">
        <v>204</v>
      </c>
      <c r="H123" s="31">
        <v>1</v>
      </c>
      <c r="I123" s="28">
        <v>204</v>
      </c>
      <c r="J123" s="22"/>
      <c r="K123" s="23">
        <v>1</v>
      </c>
      <c r="L123" s="24">
        <v>204</v>
      </c>
    </row>
    <row r="124" spans="1:12" x14ac:dyDescent="0.25">
      <c r="A124" s="1" t="s">
        <v>183</v>
      </c>
      <c r="B124" s="1" t="s">
        <v>180</v>
      </c>
      <c r="C124" s="16">
        <v>42299</v>
      </c>
      <c r="D124" s="25">
        <v>216</v>
      </c>
      <c r="E124" s="26">
        <v>1</v>
      </c>
      <c r="F124" s="24">
        <v>216</v>
      </c>
      <c r="G124" s="27"/>
      <c r="H124" s="26"/>
      <c r="I124" s="28"/>
      <c r="J124" s="22"/>
      <c r="K124" s="23">
        <v>1</v>
      </c>
      <c r="L124" s="24">
        <v>216</v>
      </c>
    </row>
    <row r="125" spans="1:12" x14ac:dyDescent="0.25">
      <c r="A125" s="1" t="s">
        <v>184</v>
      </c>
      <c r="B125" s="1" t="s">
        <v>180</v>
      </c>
      <c r="C125" s="16">
        <v>42061</v>
      </c>
      <c r="D125" s="25">
        <v>198</v>
      </c>
      <c r="E125" s="26">
        <v>1</v>
      </c>
      <c r="F125" s="24">
        <v>198</v>
      </c>
      <c r="G125" s="27"/>
      <c r="H125" s="26"/>
      <c r="I125" s="28"/>
      <c r="J125" s="22"/>
      <c r="K125" s="23">
        <v>1</v>
      </c>
      <c r="L125" s="24">
        <v>198</v>
      </c>
    </row>
    <row r="126" spans="1:12" x14ac:dyDescent="0.25">
      <c r="A126" s="29" t="s">
        <v>185</v>
      </c>
      <c r="B126" s="1" t="s">
        <v>108</v>
      </c>
      <c r="C126" s="16">
        <v>42390</v>
      </c>
      <c r="D126" s="25"/>
      <c r="E126" s="26"/>
      <c r="F126" s="30"/>
      <c r="G126" s="27">
        <v>4</v>
      </c>
      <c r="H126" s="31">
        <v>1</v>
      </c>
      <c r="I126" s="28">
        <v>4</v>
      </c>
      <c r="J126" s="22"/>
      <c r="K126" s="23">
        <v>1</v>
      </c>
      <c r="L126" s="24">
        <v>4</v>
      </c>
    </row>
    <row r="127" spans="1:12" x14ac:dyDescent="0.25">
      <c r="A127" s="29" t="s">
        <v>186</v>
      </c>
      <c r="B127" s="1" t="s">
        <v>94</v>
      </c>
      <c r="C127" s="16">
        <v>42451</v>
      </c>
      <c r="D127" s="25"/>
      <c r="E127" s="26"/>
      <c r="F127" s="30"/>
      <c r="G127" s="27">
        <v>87</v>
      </c>
      <c r="H127" s="31">
        <v>1</v>
      </c>
      <c r="I127" s="28">
        <v>87</v>
      </c>
      <c r="J127" s="22"/>
      <c r="K127" s="23">
        <v>1</v>
      </c>
      <c r="L127" s="24">
        <v>87</v>
      </c>
    </row>
    <row r="128" spans="1:12" x14ac:dyDescent="0.25">
      <c r="A128" s="29" t="s">
        <v>187</v>
      </c>
      <c r="B128" s="1" t="s">
        <v>96</v>
      </c>
      <c r="C128" s="16">
        <v>42451</v>
      </c>
      <c r="D128" s="25"/>
      <c r="E128" s="26"/>
      <c r="F128" s="30"/>
      <c r="G128" s="27">
        <v>87</v>
      </c>
      <c r="H128" s="31">
        <v>1</v>
      </c>
      <c r="I128" s="28">
        <v>87</v>
      </c>
      <c r="J128" s="22"/>
      <c r="K128" s="23">
        <v>1</v>
      </c>
      <c r="L128" s="24">
        <v>87</v>
      </c>
    </row>
    <row r="129" spans="1:12" x14ac:dyDescent="0.25">
      <c r="A129" s="29" t="s">
        <v>188</v>
      </c>
      <c r="B129" s="1" t="s">
        <v>189</v>
      </c>
      <c r="C129" s="16">
        <v>42425</v>
      </c>
      <c r="D129" s="25"/>
      <c r="E129" s="26"/>
      <c r="F129" s="30"/>
      <c r="G129" s="27">
        <v>48</v>
      </c>
      <c r="H129" s="31">
        <v>1</v>
      </c>
      <c r="I129" s="28">
        <v>48</v>
      </c>
      <c r="J129" s="22"/>
      <c r="K129" s="23">
        <v>1</v>
      </c>
      <c r="L129" s="24">
        <v>48</v>
      </c>
    </row>
    <row r="130" spans="1:12" x14ac:dyDescent="0.25">
      <c r="A130" s="1" t="s">
        <v>68</v>
      </c>
      <c r="B130" s="1" t="s">
        <v>42</v>
      </c>
      <c r="C130" s="16">
        <v>42061</v>
      </c>
      <c r="D130" s="25">
        <v>79</v>
      </c>
      <c r="E130" s="26">
        <v>1</v>
      </c>
      <c r="F130" s="24">
        <v>79</v>
      </c>
      <c r="G130" s="27"/>
      <c r="H130" s="26"/>
      <c r="I130" s="28"/>
      <c r="J130" s="22"/>
      <c r="K130" s="23">
        <v>1</v>
      </c>
      <c r="L130" s="24">
        <v>79</v>
      </c>
    </row>
    <row r="131" spans="1:12" x14ac:dyDescent="0.25">
      <c r="A131" s="1" t="s">
        <v>190</v>
      </c>
      <c r="B131" s="1" t="s">
        <v>191</v>
      </c>
      <c r="C131" s="16">
        <v>42027</v>
      </c>
      <c r="D131" s="25">
        <v>63</v>
      </c>
      <c r="E131" s="26">
        <v>1</v>
      </c>
      <c r="F131" s="24">
        <v>63</v>
      </c>
      <c r="G131" s="27"/>
      <c r="H131" s="26"/>
      <c r="I131" s="28"/>
      <c r="J131" s="22"/>
      <c r="K131" s="23">
        <v>1</v>
      </c>
      <c r="L131" s="24">
        <v>63</v>
      </c>
    </row>
    <row r="132" spans="1:12" x14ac:dyDescent="0.25">
      <c r="A132" s="1" t="s">
        <v>192</v>
      </c>
      <c r="B132" s="1" t="s">
        <v>110</v>
      </c>
      <c r="C132" s="16">
        <v>42144</v>
      </c>
      <c r="D132" s="25">
        <v>76</v>
      </c>
      <c r="E132" s="26">
        <v>1</v>
      </c>
      <c r="F132" s="24">
        <v>76</v>
      </c>
      <c r="G132" s="27"/>
      <c r="H132" s="26"/>
      <c r="I132" s="28"/>
      <c r="J132" s="22"/>
      <c r="K132" s="23">
        <v>1</v>
      </c>
      <c r="L132" s="24">
        <v>76</v>
      </c>
    </row>
    <row r="133" spans="1:12" x14ac:dyDescent="0.25">
      <c r="A133" s="29" t="s">
        <v>193</v>
      </c>
      <c r="B133" s="1" t="s">
        <v>194</v>
      </c>
      <c r="C133" s="16">
        <v>42425</v>
      </c>
      <c r="D133" s="25"/>
      <c r="E133" s="26"/>
      <c r="F133" s="30"/>
      <c r="G133" s="27">
        <v>79</v>
      </c>
      <c r="H133" s="31">
        <v>1</v>
      </c>
      <c r="I133" s="28">
        <v>79</v>
      </c>
      <c r="J133" s="22"/>
      <c r="K133" s="23">
        <v>1</v>
      </c>
      <c r="L133" s="24">
        <v>79</v>
      </c>
    </row>
    <row r="134" spans="1:12" x14ac:dyDescent="0.25">
      <c r="A134" s="1" t="s">
        <v>195</v>
      </c>
      <c r="B134" s="1" t="s">
        <v>196</v>
      </c>
      <c r="C134" s="16">
        <v>42027</v>
      </c>
      <c r="D134" s="25">
        <v>68</v>
      </c>
      <c r="E134" s="26">
        <v>1</v>
      </c>
      <c r="F134" s="24">
        <v>68</v>
      </c>
      <c r="G134" s="27"/>
      <c r="H134" s="26"/>
      <c r="I134" s="28"/>
      <c r="J134" s="22"/>
      <c r="K134" s="23">
        <v>1</v>
      </c>
      <c r="L134" s="24">
        <v>68</v>
      </c>
    </row>
    <row r="135" spans="1:12" x14ac:dyDescent="0.25">
      <c r="A135" s="29" t="s">
        <v>197</v>
      </c>
      <c r="B135" s="1" t="s">
        <v>198</v>
      </c>
      <c r="C135" s="16">
        <v>42451</v>
      </c>
      <c r="D135" s="25"/>
      <c r="E135" s="26"/>
      <c r="F135" s="30"/>
      <c r="G135" s="27">
        <v>0</v>
      </c>
      <c r="H135" s="31">
        <v>1</v>
      </c>
      <c r="I135" s="28">
        <v>0</v>
      </c>
      <c r="J135" s="22"/>
      <c r="K135" s="23">
        <v>1</v>
      </c>
      <c r="L135" s="24">
        <v>0</v>
      </c>
    </row>
    <row r="136" spans="1:12" x14ac:dyDescent="0.25">
      <c r="A136" s="1" t="s">
        <v>199</v>
      </c>
      <c r="B136" s="1" t="s">
        <v>200</v>
      </c>
      <c r="C136" s="16">
        <v>42144</v>
      </c>
      <c r="D136" s="25">
        <v>0</v>
      </c>
      <c r="E136" s="26">
        <v>1</v>
      </c>
      <c r="F136" s="24">
        <v>0</v>
      </c>
      <c r="G136" s="27"/>
      <c r="H136" s="26"/>
      <c r="I136" s="28"/>
      <c r="J136" s="22"/>
      <c r="K136" s="23">
        <v>1</v>
      </c>
      <c r="L136" s="24">
        <v>0</v>
      </c>
    </row>
    <row r="137" spans="1:12" x14ac:dyDescent="0.25">
      <c r="A137" s="29" t="s">
        <v>201</v>
      </c>
      <c r="B137" s="1" t="s">
        <v>202</v>
      </c>
      <c r="C137" s="16">
        <v>42517</v>
      </c>
      <c r="D137" s="25"/>
      <c r="E137" s="26"/>
      <c r="F137" s="30"/>
      <c r="G137" s="27">
        <v>10</v>
      </c>
      <c r="H137" s="31">
        <v>1</v>
      </c>
      <c r="I137" s="28">
        <v>10</v>
      </c>
      <c r="J137" s="22"/>
      <c r="K137" s="23">
        <v>1</v>
      </c>
      <c r="L137" s="24">
        <v>10</v>
      </c>
    </row>
    <row r="138" spans="1:12" x14ac:dyDescent="0.25">
      <c r="A138" s="29" t="s">
        <v>201</v>
      </c>
      <c r="B138" s="1" t="s">
        <v>202</v>
      </c>
      <c r="C138" s="16">
        <v>42480</v>
      </c>
      <c r="D138" s="25"/>
      <c r="E138" s="26"/>
      <c r="F138" s="30"/>
      <c r="G138" s="27">
        <v>10</v>
      </c>
      <c r="H138" s="31">
        <v>1</v>
      </c>
      <c r="I138" s="28">
        <v>10</v>
      </c>
      <c r="J138" s="22"/>
      <c r="K138" s="23">
        <v>1</v>
      </c>
      <c r="L138" s="24">
        <v>10</v>
      </c>
    </row>
    <row r="139" spans="1:12" x14ac:dyDescent="0.25">
      <c r="A139" s="1" t="s">
        <v>203</v>
      </c>
      <c r="B139" s="1" t="s">
        <v>204</v>
      </c>
      <c r="C139" s="16">
        <v>42027</v>
      </c>
      <c r="D139" s="25">
        <v>0</v>
      </c>
      <c r="E139" s="26">
        <v>1</v>
      </c>
      <c r="F139" s="24">
        <v>0</v>
      </c>
      <c r="G139" s="27"/>
      <c r="H139" s="26"/>
      <c r="I139" s="28"/>
      <c r="J139" s="22"/>
      <c r="K139" s="23">
        <v>1</v>
      </c>
      <c r="L139" s="24">
        <v>0</v>
      </c>
    </row>
    <row r="140" spans="1:12" x14ac:dyDescent="0.25">
      <c r="A140" s="29" t="s">
        <v>205</v>
      </c>
      <c r="B140" s="1" t="s">
        <v>99</v>
      </c>
      <c r="C140" s="16">
        <v>42390</v>
      </c>
      <c r="D140" s="25"/>
      <c r="E140" s="26"/>
      <c r="F140" s="30"/>
      <c r="G140" s="27">
        <v>229</v>
      </c>
      <c r="H140" s="31">
        <v>1</v>
      </c>
      <c r="I140" s="28">
        <v>229</v>
      </c>
      <c r="J140" s="22"/>
      <c r="K140" s="23">
        <v>1</v>
      </c>
      <c r="L140" s="24">
        <v>229</v>
      </c>
    </row>
    <row r="141" spans="1:12" x14ac:dyDescent="0.25">
      <c r="A141" s="29" t="s">
        <v>206</v>
      </c>
      <c r="B141" s="1" t="s">
        <v>207</v>
      </c>
      <c r="C141" s="16">
        <v>42425</v>
      </c>
      <c r="D141" s="25"/>
      <c r="E141" s="26"/>
      <c r="F141" s="30"/>
      <c r="G141" s="27">
        <v>296</v>
      </c>
      <c r="H141" s="31">
        <v>1</v>
      </c>
      <c r="I141" s="28">
        <v>296</v>
      </c>
      <c r="J141" s="22"/>
      <c r="K141" s="23">
        <v>1</v>
      </c>
      <c r="L141" s="24">
        <v>296</v>
      </c>
    </row>
    <row r="142" spans="1:12" x14ac:dyDescent="0.25">
      <c r="A142" s="1" t="s">
        <v>208</v>
      </c>
      <c r="B142" s="1" t="s">
        <v>209</v>
      </c>
      <c r="C142" s="16">
        <v>42299</v>
      </c>
      <c r="D142" s="25">
        <v>0</v>
      </c>
      <c r="E142" s="26">
        <v>1</v>
      </c>
      <c r="F142" s="24">
        <v>0</v>
      </c>
      <c r="G142" s="27"/>
      <c r="H142" s="26"/>
      <c r="I142" s="28"/>
      <c r="J142" s="22"/>
      <c r="K142" s="23">
        <v>1</v>
      </c>
      <c r="L142" s="24">
        <v>0</v>
      </c>
    </row>
    <row r="143" spans="1:12" x14ac:dyDescent="0.25">
      <c r="A143" s="29" t="s">
        <v>210</v>
      </c>
      <c r="B143" s="1" t="s">
        <v>211</v>
      </c>
      <c r="C143" s="16">
        <v>42425</v>
      </c>
      <c r="D143" s="25"/>
      <c r="E143" s="26"/>
      <c r="F143" s="30"/>
      <c r="G143" s="27">
        <v>13</v>
      </c>
      <c r="H143" s="31">
        <v>1</v>
      </c>
      <c r="I143" s="28">
        <v>13</v>
      </c>
      <c r="J143" s="22"/>
      <c r="K143" s="23">
        <v>1</v>
      </c>
      <c r="L143" s="24">
        <v>13</v>
      </c>
    </row>
    <row r="144" spans="1:12" x14ac:dyDescent="0.25">
      <c r="A144" s="1" t="s">
        <v>212</v>
      </c>
      <c r="B144" s="1" t="s">
        <v>213</v>
      </c>
      <c r="C144" s="16">
        <v>42299</v>
      </c>
      <c r="D144" s="25">
        <v>0</v>
      </c>
      <c r="E144" s="26">
        <v>1</v>
      </c>
      <c r="F144" s="24">
        <v>0</v>
      </c>
      <c r="G144" s="27"/>
      <c r="H144" s="26"/>
      <c r="I144" s="28"/>
      <c r="J144" s="22"/>
      <c r="K144" s="23">
        <v>1</v>
      </c>
      <c r="L144" s="24">
        <v>0</v>
      </c>
    </row>
    <row r="145" spans="1:12" x14ac:dyDescent="0.25">
      <c r="A145" s="1" t="s">
        <v>214</v>
      </c>
      <c r="B145" s="1" t="s">
        <v>215</v>
      </c>
      <c r="C145" s="16">
        <v>42027</v>
      </c>
      <c r="D145" s="25">
        <v>49</v>
      </c>
      <c r="E145" s="26">
        <v>1</v>
      </c>
      <c r="F145" s="24">
        <v>49</v>
      </c>
      <c r="G145" s="27"/>
      <c r="H145" s="26"/>
      <c r="I145" s="28"/>
      <c r="J145" s="22"/>
      <c r="K145" s="23">
        <v>1</v>
      </c>
      <c r="L145" s="24">
        <v>49</v>
      </c>
    </row>
    <row r="146" spans="1:12" x14ac:dyDescent="0.25">
      <c r="A146" s="1" t="s">
        <v>216</v>
      </c>
      <c r="B146" s="1" t="s">
        <v>217</v>
      </c>
      <c r="C146" s="16">
        <v>42061</v>
      </c>
      <c r="D146" s="25">
        <v>49</v>
      </c>
      <c r="E146" s="26">
        <v>1</v>
      </c>
      <c r="F146" s="24">
        <v>49</v>
      </c>
      <c r="G146" s="27"/>
      <c r="H146" s="26"/>
      <c r="I146" s="28"/>
      <c r="J146" s="22"/>
      <c r="K146" s="23">
        <v>1</v>
      </c>
      <c r="L146" s="24">
        <v>49</v>
      </c>
    </row>
    <row r="147" spans="1:12" x14ac:dyDescent="0.25">
      <c r="A147" s="1" t="s">
        <v>216</v>
      </c>
      <c r="B147" s="1" t="s">
        <v>217</v>
      </c>
      <c r="C147" s="16">
        <v>42027</v>
      </c>
      <c r="D147" s="25">
        <v>49</v>
      </c>
      <c r="E147" s="26">
        <v>1</v>
      </c>
      <c r="F147" s="24">
        <v>49</v>
      </c>
      <c r="G147" s="27"/>
      <c r="H147" s="26"/>
      <c r="I147" s="28"/>
      <c r="J147" s="22"/>
      <c r="K147" s="23">
        <v>1</v>
      </c>
      <c r="L147" s="24">
        <v>49</v>
      </c>
    </row>
    <row r="148" spans="1:12" x14ac:dyDescent="0.25">
      <c r="A148" s="1" t="s">
        <v>218</v>
      </c>
      <c r="B148" s="1" t="s">
        <v>219</v>
      </c>
      <c r="C148" s="16">
        <v>42144</v>
      </c>
      <c r="D148" s="25">
        <v>86</v>
      </c>
      <c r="E148" s="26">
        <v>1</v>
      </c>
      <c r="F148" s="24">
        <v>86</v>
      </c>
      <c r="G148" s="27"/>
      <c r="H148" s="26"/>
      <c r="I148" s="28"/>
      <c r="J148" s="22"/>
      <c r="K148" s="23">
        <v>1</v>
      </c>
      <c r="L148" s="24">
        <v>86</v>
      </c>
    </row>
    <row r="149" spans="1:12" x14ac:dyDescent="0.25">
      <c r="A149" s="1" t="s">
        <v>220</v>
      </c>
      <c r="B149" s="1" t="s">
        <v>221</v>
      </c>
      <c r="C149" s="16">
        <v>42027</v>
      </c>
      <c r="D149" s="25">
        <v>9</v>
      </c>
      <c r="E149" s="26">
        <v>1</v>
      </c>
      <c r="F149" s="24">
        <v>9</v>
      </c>
      <c r="G149" s="27"/>
      <c r="H149" s="26"/>
      <c r="I149" s="28"/>
      <c r="J149" s="22"/>
      <c r="K149" s="23">
        <v>1</v>
      </c>
      <c r="L149" s="24">
        <v>9</v>
      </c>
    </row>
    <row r="150" spans="1:12" x14ac:dyDescent="0.25">
      <c r="A150" s="1" t="s">
        <v>222</v>
      </c>
      <c r="B150" s="1" t="s">
        <v>221</v>
      </c>
      <c r="C150" s="16">
        <v>42061</v>
      </c>
      <c r="D150" s="25">
        <v>10</v>
      </c>
      <c r="E150" s="26">
        <v>1</v>
      </c>
      <c r="F150" s="24">
        <v>10</v>
      </c>
      <c r="G150" s="27"/>
      <c r="H150" s="26"/>
      <c r="I150" s="28"/>
      <c r="J150" s="22"/>
      <c r="K150" s="23">
        <v>1</v>
      </c>
      <c r="L150" s="24">
        <v>10</v>
      </c>
    </row>
    <row r="151" spans="1:12" x14ac:dyDescent="0.25">
      <c r="A151" s="1" t="s">
        <v>223</v>
      </c>
      <c r="B151" s="1" t="s">
        <v>224</v>
      </c>
      <c r="C151" s="16">
        <v>42144</v>
      </c>
      <c r="D151" s="25">
        <v>11</v>
      </c>
      <c r="E151" s="26">
        <v>1</v>
      </c>
      <c r="F151" s="24">
        <v>11</v>
      </c>
      <c r="G151" s="27"/>
      <c r="H151" s="26"/>
      <c r="I151" s="28"/>
      <c r="J151" s="22"/>
      <c r="K151" s="23">
        <v>1</v>
      </c>
      <c r="L151" s="24">
        <v>11</v>
      </c>
    </row>
    <row r="152" spans="1:12" x14ac:dyDescent="0.25">
      <c r="A152" s="1" t="s">
        <v>225</v>
      </c>
      <c r="B152" s="1" t="s">
        <v>226</v>
      </c>
      <c r="C152" s="16">
        <v>42027</v>
      </c>
      <c r="D152" s="25">
        <v>19</v>
      </c>
      <c r="E152" s="26">
        <v>1</v>
      </c>
      <c r="F152" s="24">
        <v>19</v>
      </c>
      <c r="G152" s="27"/>
      <c r="H152" s="26"/>
      <c r="I152" s="28"/>
      <c r="J152" s="22"/>
      <c r="K152" s="23">
        <v>1</v>
      </c>
      <c r="L152" s="24">
        <v>19</v>
      </c>
    </row>
    <row r="153" spans="1:12" x14ac:dyDescent="0.25">
      <c r="A153" s="1" t="s">
        <v>227</v>
      </c>
      <c r="B153" s="1" t="s">
        <v>228</v>
      </c>
      <c r="C153" s="16">
        <v>42061</v>
      </c>
      <c r="D153" s="25">
        <v>236</v>
      </c>
      <c r="E153" s="26">
        <v>1</v>
      </c>
      <c r="F153" s="24">
        <v>236</v>
      </c>
      <c r="G153" s="27"/>
      <c r="H153" s="26"/>
      <c r="I153" s="28"/>
      <c r="J153" s="22"/>
      <c r="K153" s="23">
        <v>1</v>
      </c>
      <c r="L153" s="24">
        <v>236</v>
      </c>
    </row>
    <row r="154" spans="1:12" x14ac:dyDescent="0.25">
      <c r="A154" s="1" t="s">
        <v>229</v>
      </c>
      <c r="B154" s="1" t="s">
        <v>158</v>
      </c>
      <c r="C154" s="16">
        <v>42299</v>
      </c>
      <c r="D154" s="25">
        <v>352</v>
      </c>
      <c r="E154" s="26">
        <v>1</v>
      </c>
      <c r="F154" s="24">
        <v>352</v>
      </c>
      <c r="G154" s="27"/>
      <c r="H154" s="26"/>
      <c r="I154" s="28"/>
      <c r="J154" s="22"/>
      <c r="K154" s="23">
        <v>1</v>
      </c>
      <c r="L154" s="24">
        <v>352</v>
      </c>
    </row>
    <row r="155" spans="1:12" x14ac:dyDescent="0.25">
      <c r="A155" s="1" t="s">
        <v>230</v>
      </c>
      <c r="B155" s="1" t="s">
        <v>231</v>
      </c>
      <c r="C155" s="16">
        <v>42061</v>
      </c>
      <c r="D155" s="25">
        <v>40</v>
      </c>
      <c r="E155" s="26">
        <v>1</v>
      </c>
      <c r="F155" s="24">
        <v>40</v>
      </c>
      <c r="G155" s="27"/>
      <c r="H155" s="26"/>
      <c r="I155" s="28"/>
      <c r="J155" s="22"/>
      <c r="K155" s="23">
        <v>1</v>
      </c>
      <c r="L155" s="24">
        <v>40</v>
      </c>
    </row>
    <row r="156" spans="1:12" x14ac:dyDescent="0.25">
      <c r="A156" s="29" t="s">
        <v>87</v>
      </c>
      <c r="B156" s="1" t="s">
        <v>88</v>
      </c>
      <c r="C156" s="16">
        <v>42390</v>
      </c>
      <c r="D156" s="25"/>
      <c r="E156" s="26"/>
      <c r="F156" s="30"/>
      <c r="G156" s="27">
        <v>24</v>
      </c>
      <c r="H156" s="31">
        <v>1</v>
      </c>
      <c r="I156" s="28">
        <v>24</v>
      </c>
      <c r="J156" s="22"/>
      <c r="K156" s="23">
        <v>1</v>
      </c>
      <c r="L156" s="24">
        <v>24</v>
      </c>
    </row>
    <row r="157" spans="1:12" x14ac:dyDescent="0.25">
      <c r="A157" s="29" t="s">
        <v>87</v>
      </c>
      <c r="B157" s="1" t="s">
        <v>88</v>
      </c>
      <c r="C157" s="16">
        <v>42390</v>
      </c>
      <c r="D157" s="25"/>
      <c r="E157" s="26"/>
      <c r="F157" s="30"/>
      <c r="G157" s="27">
        <v>24</v>
      </c>
      <c r="H157" s="31">
        <v>1</v>
      </c>
      <c r="I157" s="28">
        <v>24</v>
      </c>
      <c r="J157" s="22"/>
      <c r="K157" s="23">
        <v>1</v>
      </c>
      <c r="L157" s="24">
        <v>24</v>
      </c>
    </row>
    <row r="158" spans="1:12" x14ac:dyDescent="0.25">
      <c r="A158" s="1" t="s">
        <v>232</v>
      </c>
      <c r="B158" s="1" t="s">
        <v>16</v>
      </c>
      <c r="C158" s="16">
        <v>42061</v>
      </c>
      <c r="D158" s="25">
        <v>6</v>
      </c>
      <c r="E158" s="26">
        <v>1</v>
      </c>
      <c r="F158" s="24">
        <v>6</v>
      </c>
      <c r="G158" s="27"/>
      <c r="H158" s="26"/>
      <c r="I158" s="28"/>
      <c r="J158" s="22"/>
      <c r="K158" s="23">
        <v>1</v>
      </c>
      <c r="L158" s="24">
        <v>6</v>
      </c>
    </row>
    <row r="159" spans="1:12" ht="15.75" thickBot="1" x14ac:dyDescent="0.3">
      <c r="A159" s="29" t="s">
        <v>233</v>
      </c>
      <c r="B159" s="1" t="s">
        <v>55</v>
      </c>
      <c r="C159" s="16">
        <v>42425</v>
      </c>
      <c r="D159" s="32"/>
      <c r="E159" s="33"/>
      <c r="F159" s="34"/>
      <c r="G159" s="35">
        <v>30</v>
      </c>
      <c r="H159" s="36">
        <v>1</v>
      </c>
      <c r="I159" s="37">
        <v>30</v>
      </c>
      <c r="J159" s="22"/>
      <c r="K159" s="38">
        <v>1</v>
      </c>
      <c r="L159" s="39">
        <v>30</v>
      </c>
    </row>
    <row r="160" spans="1:12" ht="15.75" thickBot="1" x14ac:dyDescent="0.3"/>
    <row r="161" spans="3:12" ht="27" customHeight="1" x14ac:dyDescent="0.25">
      <c r="C161" s="40" t="s">
        <v>234</v>
      </c>
      <c r="D161" s="41"/>
      <c r="E161" s="42"/>
      <c r="F161" s="43">
        <f>SUM(Narbutas!$F$3:$F$159)</f>
        <v>30254.33</v>
      </c>
      <c r="G161" s="41"/>
      <c r="H161" s="42"/>
      <c r="I161" s="44">
        <f>SUM(Narbutas!$I$3:$I$159)</f>
        <v>34099.64</v>
      </c>
      <c r="J161" s="42"/>
      <c r="K161" s="42"/>
      <c r="L161" s="45">
        <f>SUM(Narbutas!$L$3:$L$159)</f>
        <v>64353.969999999979</v>
      </c>
    </row>
  </sheetData>
  <pageMargins left="0.70866141732283472" right="0.70866141732283472" top="0.74803149606299213" bottom="0.74803149606299213" header="0.31496062992125984" footer="0.31496062992125984"/>
  <pageSetup paperSize="9" scale="62" fitToHeight="5" orientation="landscape" r:id="rId1"/>
  <headerFooter>
    <oddHeader>&amp;RPromerka SA</oddHeader>
    <oddFooter>&amp;LSandra Schmid
&amp;D&amp;R&amp;P de &amp;N</oddFooter>
  </headerFooter>
  <rowBreaks count="3" manualBreakCount="3">
    <brk id="41" max="16383" man="1"/>
    <brk id="76" max="16383" man="1"/>
    <brk id="112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view="pageBreakPreview" zoomScale="60" zoomScaleNormal="100" workbookViewId="0">
      <pane ySplit="2" topLeftCell="A3" activePane="bottomLeft" state="frozen"/>
      <selection pane="bottomLeft" activeCell="B20" sqref="B20"/>
    </sheetView>
  </sheetViews>
  <sheetFormatPr defaultRowHeight="15" x14ac:dyDescent="0.25"/>
  <cols>
    <col min="1" max="1" width="11.7109375" bestFit="1" customWidth="1"/>
    <col min="2" max="2" width="53.42578125" style="98" customWidth="1"/>
    <col min="3" max="3" width="22.42578125" style="98" hidden="1" customWidth="1"/>
    <col min="4" max="4" width="28.140625" style="98" hidden="1" customWidth="1"/>
    <col min="5" max="5" width="12.140625" customWidth="1"/>
    <col min="6" max="6" width="12.140625" style="101" customWidth="1"/>
    <col min="7" max="7" width="12.140625" style="106" customWidth="1"/>
    <col min="8" max="8" width="12.140625" style="47" customWidth="1"/>
    <col min="9" max="9" width="16.5703125" style="106" customWidth="1"/>
    <col min="10" max="10" width="12.140625" style="101" customWidth="1"/>
    <col min="11" max="11" width="12.140625" customWidth="1"/>
    <col min="12" max="256" width="11.42578125" customWidth="1"/>
    <col min="257" max="257" width="11.7109375" bestFit="1" customWidth="1"/>
    <col min="258" max="258" width="53.42578125" customWidth="1"/>
    <col min="259" max="260" width="0" hidden="1" customWidth="1"/>
    <col min="261" max="267" width="12.140625" customWidth="1"/>
    <col min="268" max="512" width="11.42578125" customWidth="1"/>
    <col min="513" max="513" width="11.7109375" bestFit="1" customWidth="1"/>
    <col min="514" max="514" width="53.42578125" customWidth="1"/>
    <col min="515" max="516" width="0" hidden="1" customWidth="1"/>
    <col min="517" max="523" width="12.140625" customWidth="1"/>
    <col min="524" max="768" width="11.42578125" customWidth="1"/>
    <col min="769" max="769" width="11.7109375" bestFit="1" customWidth="1"/>
    <col min="770" max="770" width="53.42578125" customWidth="1"/>
    <col min="771" max="772" width="0" hidden="1" customWidth="1"/>
    <col min="773" max="779" width="12.140625" customWidth="1"/>
    <col min="780" max="1024" width="11.42578125" customWidth="1"/>
    <col min="1025" max="1025" width="11.7109375" bestFit="1" customWidth="1"/>
    <col min="1026" max="1026" width="53.42578125" customWidth="1"/>
    <col min="1027" max="1028" width="0" hidden="1" customWidth="1"/>
    <col min="1029" max="1035" width="12.140625" customWidth="1"/>
    <col min="1036" max="1280" width="11.42578125" customWidth="1"/>
    <col min="1281" max="1281" width="11.7109375" bestFit="1" customWidth="1"/>
    <col min="1282" max="1282" width="53.42578125" customWidth="1"/>
    <col min="1283" max="1284" width="0" hidden="1" customWidth="1"/>
    <col min="1285" max="1291" width="12.140625" customWidth="1"/>
    <col min="1292" max="1536" width="11.42578125" customWidth="1"/>
    <col min="1537" max="1537" width="11.7109375" bestFit="1" customWidth="1"/>
    <col min="1538" max="1538" width="53.42578125" customWidth="1"/>
    <col min="1539" max="1540" width="0" hidden="1" customWidth="1"/>
    <col min="1541" max="1547" width="12.140625" customWidth="1"/>
    <col min="1548" max="1792" width="11.42578125" customWidth="1"/>
    <col min="1793" max="1793" width="11.7109375" bestFit="1" customWidth="1"/>
    <col min="1794" max="1794" width="53.42578125" customWidth="1"/>
    <col min="1795" max="1796" width="0" hidden="1" customWidth="1"/>
    <col min="1797" max="1803" width="12.140625" customWidth="1"/>
    <col min="1804" max="2048" width="11.42578125" customWidth="1"/>
    <col min="2049" max="2049" width="11.7109375" bestFit="1" customWidth="1"/>
    <col min="2050" max="2050" width="53.42578125" customWidth="1"/>
    <col min="2051" max="2052" width="0" hidden="1" customWidth="1"/>
    <col min="2053" max="2059" width="12.140625" customWidth="1"/>
    <col min="2060" max="2304" width="11.42578125" customWidth="1"/>
    <col min="2305" max="2305" width="11.7109375" bestFit="1" customWidth="1"/>
    <col min="2306" max="2306" width="53.42578125" customWidth="1"/>
    <col min="2307" max="2308" width="0" hidden="1" customWidth="1"/>
    <col min="2309" max="2315" width="12.140625" customWidth="1"/>
    <col min="2316" max="2560" width="11.42578125" customWidth="1"/>
    <col min="2561" max="2561" width="11.7109375" bestFit="1" customWidth="1"/>
    <col min="2562" max="2562" width="53.42578125" customWidth="1"/>
    <col min="2563" max="2564" width="0" hidden="1" customWidth="1"/>
    <col min="2565" max="2571" width="12.140625" customWidth="1"/>
    <col min="2572" max="2816" width="11.42578125" customWidth="1"/>
    <col min="2817" max="2817" width="11.7109375" bestFit="1" customWidth="1"/>
    <col min="2818" max="2818" width="53.42578125" customWidth="1"/>
    <col min="2819" max="2820" width="0" hidden="1" customWidth="1"/>
    <col min="2821" max="2827" width="12.140625" customWidth="1"/>
    <col min="2828" max="3072" width="11.42578125" customWidth="1"/>
    <col min="3073" max="3073" width="11.7109375" bestFit="1" customWidth="1"/>
    <col min="3074" max="3074" width="53.42578125" customWidth="1"/>
    <col min="3075" max="3076" width="0" hidden="1" customWidth="1"/>
    <col min="3077" max="3083" width="12.140625" customWidth="1"/>
    <col min="3084" max="3328" width="11.42578125" customWidth="1"/>
    <col min="3329" max="3329" width="11.7109375" bestFit="1" customWidth="1"/>
    <col min="3330" max="3330" width="53.42578125" customWidth="1"/>
    <col min="3331" max="3332" width="0" hidden="1" customWidth="1"/>
    <col min="3333" max="3339" width="12.140625" customWidth="1"/>
    <col min="3340" max="3584" width="11.42578125" customWidth="1"/>
    <col min="3585" max="3585" width="11.7109375" bestFit="1" customWidth="1"/>
    <col min="3586" max="3586" width="53.42578125" customWidth="1"/>
    <col min="3587" max="3588" width="0" hidden="1" customWidth="1"/>
    <col min="3589" max="3595" width="12.140625" customWidth="1"/>
    <col min="3596" max="3840" width="11.42578125" customWidth="1"/>
    <col min="3841" max="3841" width="11.7109375" bestFit="1" customWidth="1"/>
    <col min="3842" max="3842" width="53.42578125" customWidth="1"/>
    <col min="3843" max="3844" width="0" hidden="1" customWidth="1"/>
    <col min="3845" max="3851" width="12.140625" customWidth="1"/>
    <col min="3852" max="4096" width="11.42578125" customWidth="1"/>
    <col min="4097" max="4097" width="11.7109375" bestFit="1" customWidth="1"/>
    <col min="4098" max="4098" width="53.42578125" customWidth="1"/>
    <col min="4099" max="4100" width="0" hidden="1" customWidth="1"/>
    <col min="4101" max="4107" width="12.140625" customWidth="1"/>
    <col min="4108" max="4352" width="11.42578125" customWidth="1"/>
    <col min="4353" max="4353" width="11.7109375" bestFit="1" customWidth="1"/>
    <col min="4354" max="4354" width="53.42578125" customWidth="1"/>
    <col min="4355" max="4356" width="0" hidden="1" customWidth="1"/>
    <col min="4357" max="4363" width="12.140625" customWidth="1"/>
    <col min="4364" max="4608" width="11.42578125" customWidth="1"/>
    <col min="4609" max="4609" width="11.7109375" bestFit="1" customWidth="1"/>
    <col min="4610" max="4610" width="53.42578125" customWidth="1"/>
    <col min="4611" max="4612" width="0" hidden="1" customWidth="1"/>
    <col min="4613" max="4619" width="12.140625" customWidth="1"/>
    <col min="4620" max="4864" width="11.42578125" customWidth="1"/>
    <col min="4865" max="4865" width="11.7109375" bestFit="1" customWidth="1"/>
    <col min="4866" max="4866" width="53.42578125" customWidth="1"/>
    <col min="4867" max="4868" width="0" hidden="1" customWidth="1"/>
    <col min="4869" max="4875" width="12.140625" customWidth="1"/>
    <col min="4876" max="5120" width="11.42578125" customWidth="1"/>
    <col min="5121" max="5121" width="11.7109375" bestFit="1" customWidth="1"/>
    <col min="5122" max="5122" width="53.42578125" customWidth="1"/>
    <col min="5123" max="5124" width="0" hidden="1" customWidth="1"/>
    <col min="5125" max="5131" width="12.140625" customWidth="1"/>
    <col min="5132" max="5376" width="11.42578125" customWidth="1"/>
    <col min="5377" max="5377" width="11.7109375" bestFit="1" customWidth="1"/>
    <col min="5378" max="5378" width="53.42578125" customWidth="1"/>
    <col min="5379" max="5380" width="0" hidden="1" customWidth="1"/>
    <col min="5381" max="5387" width="12.140625" customWidth="1"/>
    <col min="5388" max="5632" width="11.42578125" customWidth="1"/>
    <col min="5633" max="5633" width="11.7109375" bestFit="1" customWidth="1"/>
    <col min="5634" max="5634" width="53.42578125" customWidth="1"/>
    <col min="5635" max="5636" width="0" hidden="1" customWidth="1"/>
    <col min="5637" max="5643" width="12.140625" customWidth="1"/>
    <col min="5644" max="5888" width="11.42578125" customWidth="1"/>
    <col min="5889" max="5889" width="11.7109375" bestFit="1" customWidth="1"/>
    <col min="5890" max="5890" width="53.42578125" customWidth="1"/>
    <col min="5891" max="5892" width="0" hidden="1" customWidth="1"/>
    <col min="5893" max="5899" width="12.140625" customWidth="1"/>
    <col min="5900" max="6144" width="11.42578125" customWidth="1"/>
    <col min="6145" max="6145" width="11.7109375" bestFit="1" customWidth="1"/>
    <col min="6146" max="6146" width="53.42578125" customWidth="1"/>
    <col min="6147" max="6148" width="0" hidden="1" customWidth="1"/>
    <col min="6149" max="6155" width="12.140625" customWidth="1"/>
    <col min="6156" max="6400" width="11.42578125" customWidth="1"/>
    <col min="6401" max="6401" width="11.7109375" bestFit="1" customWidth="1"/>
    <col min="6402" max="6402" width="53.42578125" customWidth="1"/>
    <col min="6403" max="6404" width="0" hidden="1" customWidth="1"/>
    <col min="6405" max="6411" width="12.140625" customWidth="1"/>
    <col min="6412" max="6656" width="11.42578125" customWidth="1"/>
    <col min="6657" max="6657" width="11.7109375" bestFit="1" customWidth="1"/>
    <col min="6658" max="6658" width="53.42578125" customWidth="1"/>
    <col min="6659" max="6660" width="0" hidden="1" customWidth="1"/>
    <col min="6661" max="6667" width="12.140625" customWidth="1"/>
    <col min="6668" max="6912" width="11.42578125" customWidth="1"/>
    <col min="6913" max="6913" width="11.7109375" bestFit="1" customWidth="1"/>
    <col min="6914" max="6914" width="53.42578125" customWidth="1"/>
    <col min="6915" max="6916" width="0" hidden="1" customWidth="1"/>
    <col min="6917" max="6923" width="12.140625" customWidth="1"/>
    <col min="6924" max="7168" width="11.42578125" customWidth="1"/>
    <col min="7169" max="7169" width="11.7109375" bestFit="1" customWidth="1"/>
    <col min="7170" max="7170" width="53.42578125" customWidth="1"/>
    <col min="7171" max="7172" width="0" hidden="1" customWidth="1"/>
    <col min="7173" max="7179" width="12.140625" customWidth="1"/>
    <col min="7180" max="7424" width="11.42578125" customWidth="1"/>
    <col min="7425" max="7425" width="11.7109375" bestFit="1" customWidth="1"/>
    <col min="7426" max="7426" width="53.42578125" customWidth="1"/>
    <col min="7427" max="7428" width="0" hidden="1" customWidth="1"/>
    <col min="7429" max="7435" width="12.140625" customWidth="1"/>
    <col min="7436" max="7680" width="11.42578125" customWidth="1"/>
    <col min="7681" max="7681" width="11.7109375" bestFit="1" customWidth="1"/>
    <col min="7682" max="7682" width="53.42578125" customWidth="1"/>
    <col min="7683" max="7684" width="0" hidden="1" customWidth="1"/>
    <col min="7685" max="7691" width="12.140625" customWidth="1"/>
    <col min="7692" max="7936" width="11.42578125" customWidth="1"/>
    <col min="7937" max="7937" width="11.7109375" bestFit="1" customWidth="1"/>
    <col min="7938" max="7938" width="53.42578125" customWidth="1"/>
    <col min="7939" max="7940" width="0" hidden="1" customWidth="1"/>
    <col min="7941" max="7947" width="12.140625" customWidth="1"/>
    <col min="7948" max="8192" width="11.42578125" customWidth="1"/>
    <col min="8193" max="8193" width="11.7109375" bestFit="1" customWidth="1"/>
    <col min="8194" max="8194" width="53.42578125" customWidth="1"/>
    <col min="8195" max="8196" width="0" hidden="1" customWidth="1"/>
    <col min="8197" max="8203" width="12.140625" customWidth="1"/>
    <col min="8204" max="8448" width="11.42578125" customWidth="1"/>
    <col min="8449" max="8449" width="11.7109375" bestFit="1" customWidth="1"/>
    <col min="8450" max="8450" width="53.42578125" customWidth="1"/>
    <col min="8451" max="8452" width="0" hidden="1" customWidth="1"/>
    <col min="8453" max="8459" width="12.140625" customWidth="1"/>
    <col min="8460" max="8704" width="11.42578125" customWidth="1"/>
    <col min="8705" max="8705" width="11.7109375" bestFit="1" customWidth="1"/>
    <col min="8706" max="8706" width="53.42578125" customWidth="1"/>
    <col min="8707" max="8708" width="0" hidden="1" customWidth="1"/>
    <col min="8709" max="8715" width="12.140625" customWidth="1"/>
    <col min="8716" max="8960" width="11.42578125" customWidth="1"/>
    <col min="8961" max="8961" width="11.7109375" bestFit="1" customWidth="1"/>
    <col min="8962" max="8962" width="53.42578125" customWidth="1"/>
    <col min="8963" max="8964" width="0" hidden="1" customWidth="1"/>
    <col min="8965" max="8971" width="12.140625" customWidth="1"/>
    <col min="8972" max="9216" width="11.42578125" customWidth="1"/>
    <col min="9217" max="9217" width="11.7109375" bestFit="1" customWidth="1"/>
    <col min="9218" max="9218" width="53.42578125" customWidth="1"/>
    <col min="9219" max="9220" width="0" hidden="1" customWidth="1"/>
    <col min="9221" max="9227" width="12.140625" customWidth="1"/>
    <col min="9228" max="9472" width="11.42578125" customWidth="1"/>
    <col min="9473" max="9473" width="11.7109375" bestFit="1" customWidth="1"/>
    <col min="9474" max="9474" width="53.42578125" customWidth="1"/>
    <col min="9475" max="9476" width="0" hidden="1" customWidth="1"/>
    <col min="9477" max="9483" width="12.140625" customWidth="1"/>
    <col min="9484" max="9728" width="11.42578125" customWidth="1"/>
    <col min="9729" max="9729" width="11.7109375" bestFit="1" customWidth="1"/>
    <col min="9730" max="9730" width="53.42578125" customWidth="1"/>
    <col min="9731" max="9732" width="0" hidden="1" customWidth="1"/>
    <col min="9733" max="9739" width="12.140625" customWidth="1"/>
    <col min="9740" max="9984" width="11.42578125" customWidth="1"/>
    <col min="9985" max="9985" width="11.7109375" bestFit="1" customWidth="1"/>
    <col min="9986" max="9986" width="53.42578125" customWidth="1"/>
    <col min="9987" max="9988" width="0" hidden="1" customWidth="1"/>
    <col min="9989" max="9995" width="12.140625" customWidth="1"/>
    <col min="9996" max="10240" width="11.42578125" customWidth="1"/>
    <col min="10241" max="10241" width="11.7109375" bestFit="1" customWidth="1"/>
    <col min="10242" max="10242" width="53.42578125" customWidth="1"/>
    <col min="10243" max="10244" width="0" hidden="1" customWidth="1"/>
    <col min="10245" max="10251" width="12.140625" customWidth="1"/>
    <col min="10252" max="10496" width="11.42578125" customWidth="1"/>
    <col min="10497" max="10497" width="11.7109375" bestFit="1" customWidth="1"/>
    <col min="10498" max="10498" width="53.42578125" customWidth="1"/>
    <col min="10499" max="10500" width="0" hidden="1" customWidth="1"/>
    <col min="10501" max="10507" width="12.140625" customWidth="1"/>
    <col min="10508" max="10752" width="11.42578125" customWidth="1"/>
    <col min="10753" max="10753" width="11.7109375" bestFit="1" customWidth="1"/>
    <col min="10754" max="10754" width="53.42578125" customWidth="1"/>
    <col min="10755" max="10756" width="0" hidden="1" customWidth="1"/>
    <col min="10757" max="10763" width="12.140625" customWidth="1"/>
    <col min="10764" max="11008" width="11.42578125" customWidth="1"/>
    <col min="11009" max="11009" width="11.7109375" bestFit="1" customWidth="1"/>
    <col min="11010" max="11010" width="53.42578125" customWidth="1"/>
    <col min="11011" max="11012" width="0" hidden="1" customWidth="1"/>
    <col min="11013" max="11019" width="12.140625" customWidth="1"/>
    <col min="11020" max="11264" width="11.42578125" customWidth="1"/>
    <col min="11265" max="11265" width="11.7109375" bestFit="1" customWidth="1"/>
    <col min="11266" max="11266" width="53.42578125" customWidth="1"/>
    <col min="11267" max="11268" width="0" hidden="1" customWidth="1"/>
    <col min="11269" max="11275" width="12.140625" customWidth="1"/>
    <col min="11276" max="11520" width="11.42578125" customWidth="1"/>
    <col min="11521" max="11521" width="11.7109375" bestFit="1" customWidth="1"/>
    <col min="11522" max="11522" width="53.42578125" customWidth="1"/>
    <col min="11523" max="11524" width="0" hidden="1" customWidth="1"/>
    <col min="11525" max="11531" width="12.140625" customWidth="1"/>
    <col min="11532" max="11776" width="11.42578125" customWidth="1"/>
    <col min="11777" max="11777" width="11.7109375" bestFit="1" customWidth="1"/>
    <col min="11778" max="11778" width="53.42578125" customWidth="1"/>
    <col min="11779" max="11780" width="0" hidden="1" customWidth="1"/>
    <col min="11781" max="11787" width="12.140625" customWidth="1"/>
    <col min="11788" max="12032" width="11.42578125" customWidth="1"/>
    <col min="12033" max="12033" width="11.7109375" bestFit="1" customWidth="1"/>
    <col min="12034" max="12034" width="53.42578125" customWidth="1"/>
    <col min="12035" max="12036" width="0" hidden="1" customWidth="1"/>
    <col min="12037" max="12043" width="12.140625" customWidth="1"/>
    <col min="12044" max="12288" width="11.42578125" customWidth="1"/>
    <col min="12289" max="12289" width="11.7109375" bestFit="1" customWidth="1"/>
    <col min="12290" max="12290" width="53.42578125" customWidth="1"/>
    <col min="12291" max="12292" width="0" hidden="1" customWidth="1"/>
    <col min="12293" max="12299" width="12.140625" customWidth="1"/>
    <col min="12300" max="12544" width="11.42578125" customWidth="1"/>
    <col min="12545" max="12545" width="11.7109375" bestFit="1" customWidth="1"/>
    <col min="12546" max="12546" width="53.42578125" customWidth="1"/>
    <col min="12547" max="12548" width="0" hidden="1" customWidth="1"/>
    <col min="12549" max="12555" width="12.140625" customWidth="1"/>
    <col min="12556" max="12800" width="11.42578125" customWidth="1"/>
    <col min="12801" max="12801" width="11.7109375" bestFit="1" customWidth="1"/>
    <col min="12802" max="12802" width="53.42578125" customWidth="1"/>
    <col min="12803" max="12804" width="0" hidden="1" customWidth="1"/>
    <col min="12805" max="12811" width="12.140625" customWidth="1"/>
    <col min="12812" max="13056" width="11.42578125" customWidth="1"/>
    <col min="13057" max="13057" width="11.7109375" bestFit="1" customWidth="1"/>
    <col min="13058" max="13058" width="53.42578125" customWidth="1"/>
    <col min="13059" max="13060" width="0" hidden="1" customWidth="1"/>
    <col min="13061" max="13067" width="12.140625" customWidth="1"/>
    <col min="13068" max="13312" width="11.42578125" customWidth="1"/>
    <col min="13313" max="13313" width="11.7109375" bestFit="1" customWidth="1"/>
    <col min="13314" max="13314" width="53.42578125" customWidth="1"/>
    <col min="13315" max="13316" width="0" hidden="1" customWidth="1"/>
    <col min="13317" max="13323" width="12.140625" customWidth="1"/>
    <col min="13324" max="13568" width="11.42578125" customWidth="1"/>
    <col min="13569" max="13569" width="11.7109375" bestFit="1" customWidth="1"/>
    <col min="13570" max="13570" width="53.42578125" customWidth="1"/>
    <col min="13571" max="13572" width="0" hidden="1" customWidth="1"/>
    <col min="13573" max="13579" width="12.140625" customWidth="1"/>
    <col min="13580" max="13824" width="11.42578125" customWidth="1"/>
    <col min="13825" max="13825" width="11.7109375" bestFit="1" customWidth="1"/>
    <col min="13826" max="13826" width="53.42578125" customWidth="1"/>
    <col min="13827" max="13828" width="0" hidden="1" customWidth="1"/>
    <col min="13829" max="13835" width="12.140625" customWidth="1"/>
    <col min="13836" max="14080" width="11.42578125" customWidth="1"/>
    <col min="14081" max="14081" width="11.7109375" bestFit="1" customWidth="1"/>
    <col min="14082" max="14082" width="53.42578125" customWidth="1"/>
    <col min="14083" max="14084" width="0" hidden="1" customWidth="1"/>
    <col min="14085" max="14091" width="12.140625" customWidth="1"/>
    <col min="14092" max="14336" width="11.42578125" customWidth="1"/>
    <col min="14337" max="14337" width="11.7109375" bestFit="1" customWidth="1"/>
    <col min="14338" max="14338" width="53.42578125" customWidth="1"/>
    <col min="14339" max="14340" width="0" hidden="1" customWidth="1"/>
    <col min="14341" max="14347" width="12.140625" customWidth="1"/>
    <col min="14348" max="14592" width="11.42578125" customWidth="1"/>
    <col min="14593" max="14593" width="11.7109375" bestFit="1" customWidth="1"/>
    <col min="14594" max="14594" width="53.42578125" customWidth="1"/>
    <col min="14595" max="14596" width="0" hidden="1" customWidth="1"/>
    <col min="14597" max="14603" width="12.140625" customWidth="1"/>
    <col min="14604" max="14848" width="11.42578125" customWidth="1"/>
    <col min="14849" max="14849" width="11.7109375" bestFit="1" customWidth="1"/>
    <col min="14850" max="14850" width="53.42578125" customWidth="1"/>
    <col min="14851" max="14852" width="0" hidden="1" customWidth="1"/>
    <col min="14853" max="14859" width="12.140625" customWidth="1"/>
    <col min="14860" max="15104" width="11.42578125" customWidth="1"/>
    <col min="15105" max="15105" width="11.7109375" bestFit="1" customWidth="1"/>
    <col min="15106" max="15106" width="53.42578125" customWidth="1"/>
    <col min="15107" max="15108" width="0" hidden="1" customWidth="1"/>
    <col min="15109" max="15115" width="12.140625" customWidth="1"/>
    <col min="15116" max="15360" width="11.42578125" customWidth="1"/>
    <col min="15361" max="15361" width="11.7109375" bestFit="1" customWidth="1"/>
    <col min="15362" max="15362" width="53.42578125" customWidth="1"/>
    <col min="15363" max="15364" width="0" hidden="1" customWidth="1"/>
    <col min="15365" max="15371" width="12.140625" customWidth="1"/>
    <col min="15372" max="15616" width="11.42578125" customWidth="1"/>
    <col min="15617" max="15617" width="11.7109375" bestFit="1" customWidth="1"/>
    <col min="15618" max="15618" width="53.42578125" customWidth="1"/>
    <col min="15619" max="15620" width="0" hidden="1" customWidth="1"/>
    <col min="15621" max="15627" width="12.140625" customWidth="1"/>
    <col min="15628" max="15872" width="11.42578125" customWidth="1"/>
    <col min="15873" max="15873" width="11.7109375" bestFit="1" customWidth="1"/>
    <col min="15874" max="15874" width="53.42578125" customWidth="1"/>
    <col min="15875" max="15876" width="0" hidden="1" customWidth="1"/>
    <col min="15877" max="15883" width="12.140625" customWidth="1"/>
    <col min="15884" max="16128" width="11.42578125" customWidth="1"/>
    <col min="16129" max="16129" width="11.7109375" bestFit="1" customWidth="1"/>
    <col min="16130" max="16130" width="53.42578125" customWidth="1"/>
    <col min="16131" max="16132" width="0" hidden="1" customWidth="1"/>
    <col min="16133" max="16139" width="12.140625" customWidth="1"/>
    <col min="16140" max="16384" width="11.42578125" customWidth="1"/>
  </cols>
  <sheetData>
    <row r="1" spans="1:11" ht="31.5" customHeight="1" x14ac:dyDescent="0.25">
      <c r="A1" s="67"/>
      <c r="B1" s="68" t="s">
        <v>336</v>
      </c>
      <c r="C1" s="69"/>
      <c r="D1" s="69"/>
      <c r="E1" s="67"/>
      <c r="F1" s="70"/>
      <c r="G1" s="71"/>
      <c r="H1" s="72"/>
      <c r="I1" s="71"/>
      <c r="J1" s="70"/>
      <c r="K1" s="67"/>
    </row>
    <row r="2" spans="1:11" ht="30.75" thickBot="1" x14ac:dyDescent="0.3">
      <c r="A2" s="73" t="s">
        <v>337</v>
      </c>
      <c r="B2" s="74" t="s">
        <v>338</v>
      </c>
      <c r="C2" s="74" t="s">
        <v>339</v>
      </c>
      <c r="D2" s="74" t="s">
        <v>340</v>
      </c>
      <c r="E2" s="75" t="s">
        <v>4</v>
      </c>
      <c r="F2" s="76" t="s">
        <v>341</v>
      </c>
      <c r="G2" s="77" t="s">
        <v>342</v>
      </c>
      <c r="H2" s="78" t="s">
        <v>343</v>
      </c>
      <c r="I2" s="79" t="s">
        <v>344</v>
      </c>
      <c r="J2" s="80" t="s">
        <v>345</v>
      </c>
      <c r="K2" s="81" t="s">
        <v>346</v>
      </c>
    </row>
    <row r="3" spans="1:11" ht="30" x14ac:dyDescent="0.25">
      <c r="A3" s="82" t="s">
        <v>347</v>
      </c>
      <c r="B3" s="83" t="s">
        <v>348</v>
      </c>
      <c r="C3" s="83" t="s">
        <v>349</v>
      </c>
      <c r="D3" s="84" t="s">
        <v>350</v>
      </c>
      <c r="E3" s="85">
        <v>124.62</v>
      </c>
      <c r="F3" s="86">
        <v>40</v>
      </c>
      <c r="G3" s="87">
        <v>4984.8</v>
      </c>
      <c r="H3" s="88">
        <v>200</v>
      </c>
      <c r="I3" s="87">
        <v>24924</v>
      </c>
      <c r="J3" s="86">
        <v>240</v>
      </c>
      <c r="K3" s="87">
        <v>29908.799999999999</v>
      </c>
    </row>
    <row r="4" spans="1:11" ht="30" x14ac:dyDescent="0.25">
      <c r="A4" s="82" t="s">
        <v>351</v>
      </c>
      <c r="B4" s="83" t="s">
        <v>352</v>
      </c>
      <c r="C4" s="83" t="s">
        <v>353</v>
      </c>
      <c r="D4" s="83" t="s">
        <v>354</v>
      </c>
      <c r="E4" s="89">
        <v>50.83</v>
      </c>
      <c r="F4" s="90">
        <v>40</v>
      </c>
      <c r="G4" s="91">
        <v>2033.1999999999998</v>
      </c>
      <c r="H4" s="92">
        <v>336</v>
      </c>
      <c r="I4" s="91">
        <v>17078.88</v>
      </c>
      <c r="J4" s="90">
        <v>376</v>
      </c>
      <c r="K4" s="91">
        <v>19112.080000000002</v>
      </c>
    </row>
    <row r="5" spans="1:11" x14ac:dyDescent="0.25">
      <c r="A5" s="82" t="s">
        <v>351</v>
      </c>
      <c r="B5" s="83" t="s">
        <v>352</v>
      </c>
      <c r="C5" s="83" t="s">
        <v>353</v>
      </c>
      <c r="D5" s="83" t="s">
        <v>355</v>
      </c>
      <c r="E5" s="89">
        <v>50.83</v>
      </c>
      <c r="F5" s="90"/>
      <c r="G5" s="91"/>
      <c r="H5" s="92">
        <v>10</v>
      </c>
      <c r="I5" s="91">
        <v>508.29999999999995</v>
      </c>
      <c r="J5" s="90">
        <v>10</v>
      </c>
      <c r="K5" s="91">
        <v>508.29999999999995</v>
      </c>
    </row>
    <row r="6" spans="1:11" x14ac:dyDescent="0.25">
      <c r="A6" s="82" t="s">
        <v>259</v>
      </c>
      <c r="B6" s="83" t="s">
        <v>356</v>
      </c>
      <c r="C6" s="83" t="s">
        <v>357</v>
      </c>
      <c r="D6" s="83" t="s">
        <v>358</v>
      </c>
      <c r="E6" s="89">
        <v>53.79</v>
      </c>
      <c r="F6" s="90"/>
      <c r="G6" s="91"/>
      <c r="H6" s="92">
        <v>10</v>
      </c>
      <c r="I6" s="91">
        <v>537.9</v>
      </c>
      <c r="J6" s="90">
        <v>10</v>
      </c>
      <c r="K6" s="91">
        <v>537.9</v>
      </c>
    </row>
    <row r="7" spans="1:11" x14ac:dyDescent="0.25">
      <c r="A7" s="82" t="s">
        <v>359</v>
      </c>
      <c r="B7" s="83" t="s">
        <v>356</v>
      </c>
      <c r="C7" s="83" t="s">
        <v>360</v>
      </c>
      <c r="D7" s="84" t="s">
        <v>350</v>
      </c>
      <c r="E7" s="89">
        <v>57.7</v>
      </c>
      <c r="F7" s="90"/>
      <c r="G7" s="91"/>
      <c r="H7" s="92">
        <v>43</v>
      </c>
      <c r="I7" s="91">
        <v>2481.1</v>
      </c>
      <c r="J7" s="90">
        <v>43</v>
      </c>
      <c r="K7" s="91">
        <v>2481.1</v>
      </c>
    </row>
    <row r="8" spans="1:11" ht="30" x14ac:dyDescent="0.25">
      <c r="A8" s="82" t="s">
        <v>361</v>
      </c>
      <c r="B8" s="83" t="s">
        <v>362</v>
      </c>
      <c r="C8" s="83" t="s">
        <v>363</v>
      </c>
      <c r="D8" s="83" t="s">
        <v>354</v>
      </c>
      <c r="E8" s="89">
        <v>62.42</v>
      </c>
      <c r="F8" s="90"/>
      <c r="G8" s="91"/>
      <c r="H8" s="92">
        <v>21</v>
      </c>
      <c r="I8" s="91">
        <v>1310.82</v>
      </c>
      <c r="J8" s="90">
        <v>21</v>
      </c>
      <c r="K8" s="91">
        <v>1310.82</v>
      </c>
    </row>
    <row r="9" spans="1:11" x14ac:dyDescent="0.25">
      <c r="A9" s="82" t="s">
        <v>364</v>
      </c>
      <c r="B9" s="83" t="s">
        <v>365</v>
      </c>
      <c r="C9" s="83" t="s">
        <v>366</v>
      </c>
      <c r="D9" s="83" t="s">
        <v>350</v>
      </c>
      <c r="E9" s="89">
        <v>79.38</v>
      </c>
      <c r="F9" s="90"/>
      <c r="G9" s="91"/>
      <c r="H9" s="92">
        <v>60</v>
      </c>
      <c r="I9" s="91">
        <v>4762.7999999999993</v>
      </c>
      <c r="J9" s="90">
        <v>60</v>
      </c>
      <c r="K9" s="91">
        <v>4762.7999999999993</v>
      </c>
    </row>
    <row r="10" spans="1:11" x14ac:dyDescent="0.25">
      <c r="A10" s="82" t="s">
        <v>367</v>
      </c>
      <c r="B10" s="83" t="s">
        <v>368</v>
      </c>
      <c r="C10" s="83" t="s">
        <v>366</v>
      </c>
      <c r="D10" s="83" t="s">
        <v>350</v>
      </c>
      <c r="E10" s="89">
        <v>114.5</v>
      </c>
      <c r="F10" s="90"/>
      <c r="G10" s="91"/>
      <c r="H10" s="92">
        <v>30</v>
      </c>
      <c r="I10" s="91">
        <v>3435</v>
      </c>
      <c r="J10" s="90">
        <v>30</v>
      </c>
      <c r="K10" s="91">
        <v>3435</v>
      </c>
    </row>
    <row r="11" spans="1:11" x14ac:dyDescent="0.25">
      <c r="A11" s="82" t="s">
        <v>367</v>
      </c>
      <c r="B11" s="83" t="s">
        <v>368</v>
      </c>
      <c r="C11" s="83" t="s">
        <v>369</v>
      </c>
      <c r="D11" s="83" t="s">
        <v>350</v>
      </c>
      <c r="E11" s="89">
        <v>122</v>
      </c>
      <c r="F11" s="90"/>
      <c r="G11" s="91"/>
      <c r="H11" s="92">
        <v>30</v>
      </c>
      <c r="I11" s="91">
        <v>3660</v>
      </c>
      <c r="J11" s="90">
        <v>30</v>
      </c>
      <c r="K11" s="91">
        <v>3660</v>
      </c>
    </row>
    <row r="12" spans="1:11" x14ac:dyDescent="0.25">
      <c r="A12" s="82" t="s">
        <v>370</v>
      </c>
      <c r="B12" s="83" t="s">
        <v>371</v>
      </c>
      <c r="C12" s="83" t="s">
        <v>372</v>
      </c>
      <c r="D12" s="83" t="s">
        <v>358</v>
      </c>
      <c r="E12" s="89">
        <v>50.74</v>
      </c>
      <c r="F12" s="90"/>
      <c r="G12" s="91"/>
      <c r="H12" s="92">
        <v>10</v>
      </c>
      <c r="I12" s="91">
        <v>507.40000000000003</v>
      </c>
      <c r="J12" s="90">
        <v>10</v>
      </c>
      <c r="K12" s="91">
        <v>507.40000000000003</v>
      </c>
    </row>
    <row r="13" spans="1:11" ht="30" x14ac:dyDescent="0.25">
      <c r="A13" s="82" t="s">
        <v>373</v>
      </c>
      <c r="B13" s="83" t="s">
        <v>374</v>
      </c>
      <c r="C13" s="83" t="s">
        <v>375</v>
      </c>
      <c r="D13" s="83" t="s">
        <v>354</v>
      </c>
      <c r="E13" s="89">
        <v>76.430000000000007</v>
      </c>
      <c r="F13" s="90"/>
      <c r="G13" s="91"/>
      <c r="H13" s="92">
        <v>24</v>
      </c>
      <c r="I13" s="91">
        <v>1834.3200000000002</v>
      </c>
      <c r="J13" s="90">
        <v>24</v>
      </c>
      <c r="K13" s="91">
        <v>1834.3200000000002</v>
      </c>
    </row>
    <row r="14" spans="1:11" x14ac:dyDescent="0.25">
      <c r="A14" s="82" t="s">
        <v>376</v>
      </c>
      <c r="B14" s="83" t="s">
        <v>377</v>
      </c>
      <c r="C14" s="83" t="s">
        <v>378</v>
      </c>
      <c r="D14" s="83" t="s">
        <v>358</v>
      </c>
      <c r="E14" s="89">
        <v>123.88</v>
      </c>
      <c r="F14" s="90"/>
      <c r="G14" s="91"/>
      <c r="H14" s="92">
        <v>0</v>
      </c>
      <c r="I14" s="91">
        <v>0</v>
      </c>
      <c r="J14" s="90">
        <v>0</v>
      </c>
      <c r="K14" s="91">
        <v>0</v>
      </c>
    </row>
    <row r="15" spans="1:11" x14ac:dyDescent="0.25">
      <c r="A15" s="82" t="s">
        <v>259</v>
      </c>
      <c r="B15" s="83" t="s">
        <v>379</v>
      </c>
      <c r="C15" s="83" t="s">
        <v>380</v>
      </c>
      <c r="D15" s="83" t="s">
        <v>358</v>
      </c>
      <c r="E15" s="89">
        <v>84</v>
      </c>
      <c r="F15" s="90"/>
      <c r="G15" s="91"/>
      <c r="H15" s="92">
        <v>20</v>
      </c>
      <c r="I15" s="91">
        <v>1680</v>
      </c>
      <c r="J15" s="90">
        <v>20</v>
      </c>
      <c r="K15" s="91">
        <v>1680</v>
      </c>
    </row>
    <row r="16" spans="1:11" ht="30" x14ac:dyDescent="0.25">
      <c r="A16" s="82" t="s">
        <v>259</v>
      </c>
      <c r="B16" s="83" t="s">
        <v>381</v>
      </c>
      <c r="C16" s="83" t="s">
        <v>382</v>
      </c>
      <c r="D16" s="83" t="s">
        <v>354</v>
      </c>
      <c r="E16" s="89">
        <v>150.18</v>
      </c>
      <c r="F16" s="90"/>
      <c r="G16" s="91"/>
      <c r="H16" s="92">
        <v>10</v>
      </c>
      <c r="I16" s="91">
        <v>1501.8000000000002</v>
      </c>
      <c r="J16" s="90">
        <v>10</v>
      </c>
      <c r="K16" s="91">
        <v>1501.8000000000002</v>
      </c>
    </row>
    <row r="17" spans="1:12" x14ac:dyDescent="0.25">
      <c r="A17" s="82" t="s">
        <v>383</v>
      </c>
      <c r="B17" s="83" t="s">
        <v>384</v>
      </c>
      <c r="C17" s="83" t="s">
        <v>385</v>
      </c>
      <c r="D17" s="83" t="s">
        <v>358</v>
      </c>
      <c r="E17" s="89">
        <v>51.56</v>
      </c>
      <c r="F17" s="90">
        <v>44</v>
      </c>
      <c r="G17" s="91">
        <v>2268.6400000000003</v>
      </c>
      <c r="H17" s="92">
        <v>140</v>
      </c>
      <c r="I17" s="91">
        <v>7218.4000000000005</v>
      </c>
      <c r="J17" s="90">
        <v>184</v>
      </c>
      <c r="K17" s="91">
        <v>9487.0400000000009</v>
      </c>
    </row>
    <row r="18" spans="1:12" x14ac:dyDescent="0.25">
      <c r="A18" s="82" t="s">
        <v>386</v>
      </c>
      <c r="B18" s="83" t="s">
        <v>387</v>
      </c>
      <c r="C18" s="83"/>
      <c r="D18" s="83" t="s">
        <v>358</v>
      </c>
      <c r="E18" s="89">
        <v>32.26</v>
      </c>
      <c r="F18" s="90"/>
      <c r="G18" s="91"/>
      <c r="H18" s="92">
        <v>110</v>
      </c>
      <c r="I18" s="91">
        <v>3548.6</v>
      </c>
      <c r="J18" s="90">
        <v>110</v>
      </c>
      <c r="K18" s="91">
        <v>3548.6</v>
      </c>
    </row>
    <row r="19" spans="1:12" x14ac:dyDescent="0.25">
      <c r="A19" s="82" t="s">
        <v>388</v>
      </c>
      <c r="B19" s="83" t="s">
        <v>389</v>
      </c>
      <c r="C19" s="83"/>
      <c r="D19" s="83" t="s">
        <v>358</v>
      </c>
      <c r="E19" s="89">
        <v>37</v>
      </c>
      <c r="F19" s="90"/>
      <c r="G19" s="91"/>
      <c r="H19" s="92">
        <v>22</v>
      </c>
      <c r="I19" s="91">
        <v>814</v>
      </c>
      <c r="J19" s="90">
        <v>22</v>
      </c>
      <c r="K19" s="91">
        <v>814</v>
      </c>
    </row>
    <row r="20" spans="1:12" x14ac:dyDescent="0.25">
      <c r="A20" s="82" t="s">
        <v>390</v>
      </c>
      <c r="B20" s="83" t="s">
        <v>391</v>
      </c>
      <c r="C20" s="83" t="s">
        <v>392</v>
      </c>
      <c r="D20" s="83" t="s">
        <v>358</v>
      </c>
      <c r="E20" s="89">
        <v>39.770000000000003</v>
      </c>
      <c r="F20" s="90">
        <v>50</v>
      </c>
      <c r="G20" s="91">
        <v>1988.5000000000002</v>
      </c>
      <c r="H20" s="92">
        <v>300</v>
      </c>
      <c r="I20" s="91">
        <v>11931.000000000002</v>
      </c>
      <c r="J20" s="90">
        <v>350</v>
      </c>
      <c r="K20" s="91">
        <v>13919.500000000002</v>
      </c>
    </row>
    <row r="21" spans="1:12" x14ac:dyDescent="0.25">
      <c r="A21" s="82" t="s">
        <v>393</v>
      </c>
      <c r="B21" s="83" t="s">
        <v>391</v>
      </c>
      <c r="C21" s="83" t="s">
        <v>394</v>
      </c>
      <c r="D21" s="83" t="s">
        <v>358</v>
      </c>
      <c r="E21" s="89">
        <v>47.14</v>
      </c>
      <c r="F21" s="90"/>
      <c r="G21" s="91"/>
      <c r="H21" s="92">
        <v>115</v>
      </c>
      <c r="I21" s="91">
        <v>5421.1</v>
      </c>
      <c r="J21" s="90">
        <v>115</v>
      </c>
      <c r="K21" s="91">
        <v>5421.1</v>
      </c>
    </row>
    <row r="22" spans="1:12" x14ac:dyDescent="0.25">
      <c r="A22" s="82" t="s">
        <v>395</v>
      </c>
      <c r="B22" s="83" t="s">
        <v>396</v>
      </c>
      <c r="C22" s="83" t="s">
        <v>397</v>
      </c>
      <c r="D22" s="83" t="s">
        <v>358</v>
      </c>
      <c r="E22" s="89">
        <v>32.94</v>
      </c>
      <c r="F22" s="90"/>
      <c r="G22" s="91"/>
      <c r="H22" s="92">
        <v>12</v>
      </c>
      <c r="I22" s="91">
        <v>395.28</v>
      </c>
      <c r="J22" s="90">
        <v>12</v>
      </c>
      <c r="K22" s="91">
        <v>395.28</v>
      </c>
    </row>
    <row r="23" spans="1:12" x14ac:dyDescent="0.25">
      <c r="A23" s="82" t="s">
        <v>398</v>
      </c>
      <c r="B23" s="83" t="s">
        <v>399</v>
      </c>
      <c r="C23" s="83" t="s">
        <v>400</v>
      </c>
      <c r="D23" s="83" t="s">
        <v>358</v>
      </c>
      <c r="E23" s="89">
        <v>35.81</v>
      </c>
      <c r="F23" s="90"/>
      <c r="G23" s="91"/>
      <c r="H23" s="92">
        <v>20</v>
      </c>
      <c r="I23" s="91">
        <v>716.2</v>
      </c>
      <c r="J23" s="90">
        <v>20</v>
      </c>
      <c r="K23" s="91">
        <v>716.2</v>
      </c>
    </row>
    <row r="24" spans="1:12" x14ac:dyDescent="0.25">
      <c r="A24" s="82" t="s">
        <v>401</v>
      </c>
      <c r="B24" s="83" t="s">
        <v>402</v>
      </c>
      <c r="C24" s="83"/>
      <c r="D24" s="83" t="s">
        <v>358</v>
      </c>
      <c r="E24" s="89">
        <v>44.18</v>
      </c>
      <c r="F24" s="90"/>
      <c r="G24" s="91"/>
      <c r="H24" s="92">
        <v>60</v>
      </c>
      <c r="I24" s="91">
        <v>2650.8</v>
      </c>
      <c r="J24" s="90">
        <v>60</v>
      </c>
      <c r="K24" s="91">
        <v>2650.8</v>
      </c>
    </row>
    <row r="25" spans="1:12" x14ac:dyDescent="0.25">
      <c r="A25" s="82" t="s">
        <v>403</v>
      </c>
      <c r="B25" s="83" t="s">
        <v>404</v>
      </c>
      <c r="C25" s="83" t="s">
        <v>405</v>
      </c>
      <c r="D25" s="83" t="s">
        <v>358</v>
      </c>
      <c r="E25" s="89">
        <v>67.11</v>
      </c>
      <c r="F25" s="90">
        <v>50</v>
      </c>
      <c r="G25" s="91">
        <v>3355.5</v>
      </c>
      <c r="H25" s="92">
        <v>70</v>
      </c>
      <c r="I25" s="91">
        <v>4697.7</v>
      </c>
      <c r="J25" s="90">
        <v>120</v>
      </c>
      <c r="K25" s="91">
        <v>8053.2</v>
      </c>
    </row>
    <row r="26" spans="1:12" x14ac:dyDescent="0.25">
      <c r="A26" s="82" t="s">
        <v>406</v>
      </c>
      <c r="B26" s="83" t="s">
        <v>404</v>
      </c>
      <c r="C26" s="83" t="s">
        <v>407</v>
      </c>
      <c r="D26" s="83" t="s">
        <v>358</v>
      </c>
      <c r="E26" s="89">
        <v>79.59</v>
      </c>
      <c r="F26" s="90"/>
      <c r="G26" s="91"/>
      <c r="H26" s="92">
        <v>40</v>
      </c>
      <c r="I26" s="91">
        <v>3183.6000000000004</v>
      </c>
      <c r="J26" s="90">
        <v>40</v>
      </c>
      <c r="K26" s="91">
        <v>3183.6000000000004</v>
      </c>
    </row>
    <row r="27" spans="1:12" x14ac:dyDescent="0.25">
      <c r="A27" s="82" t="s">
        <v>408</v>
      </c>
      <c r="B27" s="83" t="s">
        <v>409</v>
      </c>
      <c r="C27" s="83" t="s">
        <v>410</v>
      </c>
      <c r="D27" s="83" t="s">
        <v>358</v>
      </c>
      <c r="E27" s="89">
        <v>21.99</v>
      </c>
      <c r="F27" s="90"/>
      <c r="G27" s="91"/>
      <c r="H27" s="92">
        <v>20</v>
      </c>
      <c r="I27" s="91">
        <v>439.79999999999995</v>
      </c>
      <c r="J27" s="90">
        <v>20</v>
      </c>
      <c r="K27" s="91">
        <v>439.79999999999995</v>
      </c>
    </row>
    <row r="28" spans="1:12" x14ac:dyDescent="0.25">
      <c r="A28" s="82" t="s">
        <v>259</v>
      </c>
      <c r="B28" s="83" t="s">
        <v>411</v>
      </c>
      <c r="C28" s="83"/>
      <c r="D28" s="83" t="s">
        <v>358</v>
      </c>
      <c r="E28" s="89">
        <v>15</v>
      </c>
      <c r="F28" s="90"/>
      <c r="G28" s="91"/>
      <c r="H28" s="92">
        <v>40</v>
      </c>
      <c r="I28" s="91">
        <v>600</v>
      </c>
      <c r="J28" s="90">
        <v>40</v>
      </c>
      <c r="K28" s="91">
        <v>600</v>
      </c>
    </row>
    <row r="29" spans="1:12" ht="15.75" thickBot="1" x14ac:dyDescent="0.3">
      <c r="A29" s="82" t="s">
        <v>412</v>
      </c>
      <c r="B29" s="83" t="s">
        <v>413</v>
      </c>
      <c r="C29" s="83" t="s">
        <v>414</v>
      </c>
      <c r="D29" s="84" t="s">
        <v>415</v>
      </c>
      <c r="E29" s="93">
        <v>85</v>
      </c>
      <c r="F29" s="94"/>
      <c r="G29" s="95"/>
      <c r="H29" s="96">
        <v>56</v>
      </c>
      <c r="I29" s="95">
        <v>4760</v>
      </c>
      <c r="J29" s="94">
        <v>56</v>
      </c>
      <c r="K29" s="95">
        <v>4760</v>
      </c>
      <c r="L29" s="67"/>
    </row>
    <row r="30" spans="1:12" x14ac:dyDescent="0.25">
      <c r="A30" s="67"/>
      <c r="B30" s="69"/>
      <c r="C30" s="69"/>
      <c r="D30" s="69"/>
      <c r="E30" s="67"/>
      <c r="F30" s="70"/>
      <c r="G30" s="71"/>
      <c r="H30" s="72"/>
      <c r="I30" s="71"/>
      <c r="J30" s="70"/>
      <c r="K30" s="67"/>
      <c r="L30" s="67"/>
    </row>
    <row r="31" spans="1:12" ht="17.25" x14ac:dyDescent="0.3">
      <c r="B31" s="97" t="s">
        <v>416</v>
      </c>
      <c r="D31" s="99" t="s">
        <v>234</v>
      </c>
      <c r="E31" s="100"/>
      <c r="G31" s="102">
        <f>SUM(Mades!$G$3:$G$29)</f>
        <v>14630.64</v>
      </c>
      <c r="H31" s="103"/>
      <c r="I31" s="104">
        <f>SUM(Mades!$I$3:$I$29)</f>
        <v>110598.80000000002</v>
      </c>
      <c r="J31" s="103"/>
      <c r="K31" s="105">
        <f>SUM(Mades!$K$3:$K$29)</f>
        <v>125229.44000000003</v>
      </c>
    </row>
  </sheetData>
  <pageMargins left="0.70866141732283472" right="0.70866141732283472" top="0.74803149606299213" bottom="0.74803149606299213" header="0.31496062992125984" footer="0.31496062992125984"/>
  <pageSetup paperSize="9" scale="84" fitToHeight="4" orientation="landscape" r:id="rId1"/>
  <headerFooter>
    <oddHeader>&amp;RPromerka SA</oddHeader>
    <oddFooter>&amp;LSandra Schmid
&amp;D&amp;R&amp;P de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"/>
  <sheetViews>
    <sheetView view="pageLayout" zoomScaleNormal="100" workbookViewId="0">
      <selection activeCell="D29" sqref="D29"/>
    </sheetView>
  </sheetViews>
  <sheetFormatPr defaultRowHeight="15" x14ac:dyDescent="0.25"/>
  <cols>
    <col min="1" max="1" width="11.140625" style="1" bestFit="1" customWidth="1"/>
    <col min="2" max="2" width="38.28515625" style="1" bestFit="1" customWidth="1"/>
    <col min="3" max="3" width="13" style="3" customWidth="1"/>
    <col min="4" max="4" width="9.5703125" style="4" customWidth="1"/>
    <col min="5" max="5" width="13" style="4" customWidth="1"/>
    <col min="6" max="6" width="13" style="5" customWidth="1"/>
    <col min="7" max="7" width="9.140625" style="4" customWidth="1"/>
    <col min="8" max="9" width="13" style="5" customWidth="1"/>
    <col min="10" max="10" width="13" style="4" customWidth="1"/>
    <col min="11" max="11" width="13" style="1" customWidth="1"/>
    <col min="12" max="256" width="11.42578125" style="1" customWidth="1"/>
    <col min="257" max="257" width="11.140625" style="1" bestFit="1" customWidth="1"/>
    <col min="258" max="258" width="38.28515625" style="1" bestFit="1" customWidth="1"/>
    <col min="259" max="259" width="13" style="1" customWidth="1"/>
    <col min="260" max="260" width="9.5703125" style="1" customWidth="1"/>
    <col min="261" max="262" width="13" style="1" customWidth="1"/>
    <col min="263" max="263" width="9.140625" style="1" customWidth="1"/>
    <col min="264" max="267" width="13" style="1" customWidth="1"/>
    <col min="268" max="512" width="11.42578125" style="1" customWidth="1"/>
    <col min="513" max="513" width="11.140625" style="1" bestFit="1" customWidth="1"/>
    <col min="514" max="514" width="38.28515625" style="1" bestFit="1" customWidth="1"/>
    <col min="515" max="515" width="13" style="1" customWidth="1"/>
    <col min="516" max="516" width="9.5703125" style="1" customWidth="1"/>
    <col min="517" max="518" width="13" style="1" customWidth="1"/>
    <col min="519" max="519" width="9.140625" style="1" customWidth="1"/>
    <col min="520" max="523" width="13" style="1" customWidth="1"/>
    <col min="524" max="768" width="11.42578125" style="1" customWidth="1"/>
    <col min="769" max="769" width="11.140625" style="1" bestFit="1" customWidth="1"/>
    <col min="770" max="770" width="38.28515625" style="1" bestFit="1" customWidth="1"/>
    <col min="771" max="771" width="13" style="1" customWidth="1"/>
    <col min="772" max="772" width="9.5703125" style="1" customWidth="1"/>
    <col min="773" max="774" width="13" style="1" customWidth="1"/>
    <col min="775" max="775" width="9.140625" style="1" customWidth="1"/>
    <col min="776" max="779" width="13" style="1" customWidth="1"/>
    <col min="780" max="1024" width="11.42578125" style="1" customWidth="1"/>
    <col min="1025" max="1025" width="11.140625" style="1" bestFit="1" customWidth="1"/>
    <col min="1026" max="1026" width="38.28515625" style="1" bestFit="1" customWidth="1"/>
    <col min="1027" max="1027" width="13" style="1" customWidth="1"/>
    <col min="1028" max="1028" width="9.5703125" style="1" customWidth="1"/>
    <col min="1029" max="1030" width="13" style="1" customWidth="1"/>
    <col min="1031" max="1031" width="9.140625" style="1" customWidth="1"/>
    <col min="1032" max="1035" width="13" style="1" customWidth="1"/>
    <col min="1036" max="1280" width="11.42578125" style="1" customWidth="1"/>
    <col min="1281" max="1281" width="11.140625" style="1" bestFit="1" customWidth="1"/>
    <col min="1282" max="1282" width="38.28515625" style="1" bestFit="1" customWidth="1"/>
    <col min="1283" max="1283" width="13" style="1" customWidth="1"/>
    <col min="1284" max="1284" width="9.5703125" style="1" customWidth="1"/>
    <col min="1285" max="1286" width="13" style="1" customWidth="1"/>
    <col min="1287" max="1287" width="9.140625" style="1" customWidth="1"/>
    <col min="1288" max="1291" width="13" style="1" customWidth="1"/>
    <col min="1292" max="1536" width="11.42578125" style="1" customWidth="1"/>
    <col min="1537" max="1537" width="11.140625" style="1" bestFit="1" customWidth="1"/>
    <col min="1538" max="1538" width="38.28515625" style="1" bestFit="1" customWidth="1"/>
    <col min="1539" max="1539" width="13" style="1" customWidth="1"/>
    <col min="1540" max="1540" width="9.5703125" style="1" customWidth="1"/>
    <col min="1541" max="1542" width="13" style="1" customWidth="1"/>
    <col min="1543" max="1543" width="9.140625" style="1" customWidth="1"/>
    <col min="1544" max="1547" width="13" style="1" customWidth="1"/>
    <col min="1548" max="1792" width="11.42578125" style="1" customWidth="1"/>
    <col min="1793" max="1793" width="11.140625" style="1" bestFit="1" customWidth="1"/>
    <col min="1794" max="1794" width="38.28515625" style="1" bestFit="1" customWidth="1"/>
    <col min="1795" max="1795" width="13" style="1" customWidth="1"/>
    <col min="1796" max="1796" width="9.5703125" style="1" customWidth="1"/>
    <col min="1797" max="1798" width="13" style="1" customWidth="1"/>
    <col min="1799" max="1799" width="9.140625" style="1" customWidth="1"/>
    <col min="1800" max="1803" width="13" style="1" customWidth="1"/>
    <col min="1804" max="2048" width="11.42578125" style="1" customWidth="1"/>
    <col min="2049" max="2049" width="11.140625" style="1" bestFit="1" customWidth="1"/>
    <col min="2050" max="2050" width="38.28515625" style="1" bestFit="1" customWidth="1"/>
    <col min="2051" max="2051" width="13" style="1" customWidth="1"/>
    <col min="2052" max="2052" width="9.5703125" style="1" customWidth="1"/>
    <col min="2053" max="2054" width="13" style="1" customWidth="1"/>
    <col min="2055" max="2055" width="9.140625" style="1" customWidth="1"/>
    <col min="2056" max="2059" width="13" style="1" customWidth="1"/>
    <col min="2060" max="2304" width="11.42578125" style="1" customWidth="1"/>
    <col min="2305" max="2305" width="11.140625" style="1" bestFit="1" customWidth="1"/>
    <col min="2306" max="2306" width="38.28515625" style="1" bestFit="1" customWidth="1"/>
    <col min="2307" max="2307" width="13" style="1" customWidth="1"/>
    <col min="2308" max="2308" width="9.5703125" style="1" customWidth="1"/>
    <col min="2309" max="2310" width="13" style="1" customWidth="1"/>
    <col min="2311" max="2311" width="9.140625" style="1" customWidth="1"/>
    <col min="2312" max="2315" width="13" style="1" customWidth="1"/>
    <col min="2316" max="2560" width="11.42578125" style="1" customWidth="1"/>
    <col min="2561" max="2561" width="11.140625" style="1" bestFit="1" customWidth="1"/>
    <col min="2562" max="2562" width="38.28515625" style="1" bestFit="1" customWidth="1"/>
    <col min="2563" max="2563" width="13" style="1" customWidth="1"/>
    <col min="2564" max="2564" width="9.5703125" style="1" customWidth="1"/>
    <col min="2565" max="2566" width="13" style="1" customWidth="1"/>
    <col min="2567" max="2567" width="9.140625" style="1" customWidth="1"/>
    <col min="2568" max="2571" width="13" style="1" customWidth="1"/>
    <col min="2572" max="2816" width="11.42578125" style="1" customWidth="1"/>
    <col min="2817" max="2817" width="11.140625" style="1" bestFit="1" customWidth="1"/>
    <col min="2818" max="2818" width="38.28515625" style="1" bestFit="1" customWidth="1"/>
    <col min="2819" max="2819" width="13" style="1" customWidth="1"/>
    <col min="2820" max="2820" width="9.5703125" style="1" customWidth="1"/>
    <col min="2821" max="2822" width="13" style="1" customWidth="1"/>
    <col min="2823" max="2823" width="9.140625" style="1" customWidth="1"/>
    <col min="2824" max="2827" width="13" style="1" customWidth="1"/>
    <col min="2828" max="3072" width="11.42578125" style="1" customWidth="1"/>
    <col min="3073" max="3073" width="11.140625" style="1" bestFit="1" customWidth="1"/>
    <col min="3074" max="3074" width="38.28515625" style="1" bestFit="1" customWidth="1"/>
    <col min="3075" max="3075" width="13" style="1" customWidth="1"/>
    <col min="3076" max="3076" width="9.5703125" style="1" customWidth="1"/>
    <col min="3077" max="3078" width="13" style="1" customWidth="1"/>
    <col min="3079" max="3079" width="9.140625" style="1" customWidth="1"/>
    <col min="3080" max="3083" width="13" style="1" customWidth="1"/>
    <col min="3084" max="3328" width="11.42578125" style="1" customWidth="1"/>
    <col min="3329" max="3329" width="11.140625" style="1" bestFit="1" customWidth="1"/>
    <col min="3330" max="3330" width="38.28515625" style="1" bestFit="1" customWidth="1"/>
    <col min="3331" max="3331" width="13" style="1" customWidth="1"/>
    <col min="3332" max="3332" width="9.5703125" style="1" customWidth="1"/>
    <col min="3333" max="3334" width="13" style="1" customWidth="1"/>
    <col min="3335" max="3335" width="9.140625" style="1" customWidth="1"/>
    <col min="3336" max="3339" width="13" style="1" customWidth="1"/>
    <col min="3340" max="3584" width="11.42578125" style="1" customWidth="1"/>
    <col min="3585" max="3585" width="11.140625" style="1" bestFit="1" customWidth="1"/>
    <col min="3586" max="3586" width="38.28515625" style="1" bestFit="1" customWidth="1"/>
    <col min="3587" max="3587" width="13" style="1" customWidth="1"/>
    <col min="3588" max="3588" width="9.5703125" style="1" customWidth="1"/>
    <col min="3589" max="3590" width="13" style="1" customWidth="1"/>
    <col min="3591" max="3591" width="9.140625" style="1" customWidth="1"/>
    <col min="3592" max="3595" width="13" style="1" customWidth="1"/>
    <col min="3596" max="3840" width="11.42578125" style="1" customWidth="1"/>
    <col min="3841" max="3841" width="11.140625" style="1" bestFit="1" customWidth="1"/>
    <col min="3842" max="3842" width="38.28515625" style="1" bestFit="1" customWidth="1"/>
    <col min="3843" max="3843" width="13" style="1" customWidth="1"/>
    <col min="3844" max="3844" width="9.5703125" style="1" customWidth="1"/>
    <col min="3845" max="3846" width="13" style="1" customWidth="1"/>
    <col min="3847" max="3847" width="9.140625" style="1" customWidth="1"/>
    <col min="3848" max="3851" width="13" style="1" customWidth="1"/>
    <col min="3852" max="4096" width="11.42578125" style="1" customWidth="1"/>
    <col min="4097" max="4097" width="11.140625" style="1" bestFit="1" customWidth="1"/>
    <col min="4098" max="4098" width="38.28515625" style="1" bestFit="1" customWidth="1"/>
    <col min="4099" max="4099" width="13" style="1" customWidth="1"/>
    <col min="4100" max="4100" width="9.5703125" style="1" customWidth="1"/>
    <col min="4101" max="4102" width="13" style="1" customWidth="1"/>
    <col min="4103" max="4103" width="9.140625" style="1" customWidth="1"/>
    <col min="4104" max="4107" width="13" style="1" customWidth="1"/>
    <col min="4108" max="4352" width="11.42578125" style="1" customWidth="1"/>
    <col min="4353" max="4353" width="11.140625" style="1" bestFit="1" customWidth="1"/>
    <col min="4354" max="4354" width="38.28515625" style="1" bestFit="1" customWidth="1"/>
    <col min="4355" max="4355" width="13" style="1" customWidth="1"/>
    <col min="4356" max="4356" width="9.5703125" style="1" customWidth="1"/>
    <col min="4357" max="4358" width="13" style="1" customWidth="1"/>
    <col min="4359" max="4359" width="9.140625" style="1" customWidth="1"/>
    <col min="4360" max="4363" width="13" style="1" customWidth="1"/>
    <col min="4364" max="4608" width="11.42578125" style="1" customWidth="1"/>
    <col min="4609" max="4609" width="11.140625" style="1" bestFit="1" customWidth="1"/>
    <col min="4610" max="4610" width="38.28515625" style="1" bestFit="1" customWidth="1"/>
    <col min="4611" max="4611" width="13" style="1" customWidth="1"/>
    <col min="4612" max="4612" width="9.5703125" style="1" customWidth="1"/>
    <col min="4613" max="4614" width="13" style="1" customWidth="1"/>
    <col min="4615" max="4615" width="9.140625" style="1" customWidth="1"/>
    <col min="4616" max="4619" width="13" style="1" customWidth="1"/>
    <col min="4620" max="4864" width="11.42578125" style="1" customWidth="1"/>
    <col min="4865" max="4865" width="11.140625" style="1" bestFit="1" customWidth="1"/>
    <col min="4866" max="4866" width="38.28515625" style="1" bestFit="1" customWidth="1"/>
    <col min="4867" max="4867" width="13" style="1" customWidth="1"/>
    <col min="4868" max="4868" width="9.5703125" style="1" customWidth="1"/>
    <col min="4869" max="4870" width="13" style="1" customWidth="1"/>
    <col min="4871" max="4871" width="9.140625" style="1" customWidth="1"/>
    <col min="4872" max="4875" width="13" style="1" customWidth="1"/>
    <col min="4876" max="5120" width="11.42578125" style="1" customWidth="1"/>
    <col min="5121" max="5121" width="11.140625" style="1" bestFit="1" customWidth="1"/>
    <col min="5122" max="5122" width="38.28515625" style="1" bestFit="1" customWidth="1"/>
    <col min="5123" max="5123" width="13" style="1" customWidth="1"/>
    <col min="5124" max="5124" width="9.5703125" style="1" customWidth="1"/>
    <col min="5125" max="5126" width="13" style="1" customWidth="1"/>
    <col min="5127" max="5127" width="9.140625" style="1" customWidth="1"/>
    <col min="5128" max="5131" width="13" style="1" customWidth="1"/>
    <col min="5132" max="5376" width="11.42578125" style="1" customWidth="1"/>
    <col min="5377" max="5377" width="11.140625" style="1" bestFit="1" customWidth="1"/>
    <col min="5378" max="5378" width="38.28515625" style="1" bestFit="1" customWidth="1"/>
    <col min="5379" max="5379" width="13" style="1" customWidth="1"/>
    <col min="5380" max="5380" width="9.5703125" style="1" customWidth="1"/>
    <col min="5381" max="5382" width="13" style="1" customWidth="1"/>
    <col min="5383" max="5383" width="9.140625" style="1" customWidth="1"/>
    <col min="5384" max="5387" width="13" style="1" customWidth="1"/>
    <col min="5388" max="5632" width="11.42578125" style="1" customWidth="1"/>
    <col min="5633" max="5633" width="11.140625" style="1" bestFit="1" customWidth="1"/>
    <col min="5634" max="5634" width="38.28515625" style="1" bestFit="1" customWidth="1"/>
    <col min="5635" max="5635" width="13" style="1" customWidth="1"/>
    <col min="5636" max="5636" width="9.5703125" style="1" customWidth="1"/>
    <col min="5637" max="5638" width="13" style="1" customWidth="1"/>
    <col min="5639" max="5639" width="9.140625" style="1" customWidth="1"/>
    <col min="5640" max="5643" width="13" style="1" customWidth="1"/>
    <col min="5644" max="5888" width="11.42578125" style="1" customWidth="1"/>
    <col min="5889" max="5889" width="11.140625" style="1" bestFit="1" customWidth="1"/>
    <col min="5890" max="5890" width="38.28515625" style="1" bestFit="1" customWidth="1"/>
    <col min="5891" max="5891" width="13" style="1" customWidth="1"/>
    <col min="5892" max="5892" width="9.5703125" style="1" customWidth="1"/>
    <col min="5893" max="5894" width="13" style="1" customWidth="1"/>
    <col min="5895" max="5895" width="9.140625" style="1" customWidth="1"/>
    <col min="5896" max="5899" width="13" style="1" customWidth="1"/>
    <col min="5900" max="6144" width="11.42578125" style="1" customWidth="1"/>
    <col min="6145" max="6145" width="11.140625" style="1" bestFit="1" customWidth="1"/>
    <col min="6146" max="6146" width="38.28515625" style="1" bestFit="1" customWidth="1"/>
    <col min="6147" max="6147" width="13" style="1" customWidth="1"/>
    <col min="6148" max="6148" width="9.5703125" style="1" customWidth="1"/>
    <col min="6149" max="6150" width="13" style="1" customWidth="1"/>
    <col min="6151" max="6151" width="9.140625" style="1" customWidth="1"/>
    <col min="6152" max="6155" width="13" style="1" customWidth="1"/>
    <col min="6156" max="6400" width="11.42578125" style="1" customWidth="1"/>
    <col min="6401" max="6401" width="11.140625" style="1" bestFit="1" customWidth="1"/>
    <col min="6402" max="6402" width="38.28515625" style="1" bestFit="1" customWidth="1"/>
    <col min="6403" max="6403" width="13" style="1" customWidth="1"/>
    <col min="6404" max="6404" width="9.5703125" style="1" customWidth="1"/>
    <col min="6405" max="6406" width="13" style="1" customWidth="1"/>
    <col min="6407" max="6407" width="9.140625" style="1" customWidth="1"/>
    <col min="6408" max="6411" width="13" style="1" customWidth="1"/>
    <col min="6412" max="6656" width="11.42578125" style="1" customWidth="1"/>
    <col min="6657" max="6657" width="11.140625" style="1" bestFit="1" customWidth="1"/>
    <col min="6658" max="6658" width="38.28515625" style="1" bestFit="1" customWidth="1"/>
    <col min="6659" max="6659" width="13" style="1" customWidth="1"/>
    <col min="6660" max="6660" width="9.5703125" style="1" customWidth="1"/>
    <col min="6661" max="6662" width="13" style="1" customWidth="1"/>
    <col min="6663" max="6663" width="9.140625" style="1" customWidth="1"/>
    <col min="6664" max="6667" width="13" style="1" customWidth="1"/>
    <col min="6668" max="6912" width="11.42578125" style="1" customWidth="1"/>
    <col min="6913" max="6913" width="11.140625" style="1" bestFit="1" customWidth="1"/>
    <col min="6914" max="6914" width="38.28515625" style="1" bestFit="1" customWidth="1"/>
    <col min="6915" max="6915" width="13" style="1" customWidth="1"/>
    <col min="6916" max="6916" width="9.5703125" style="1" customWidth="1"/>
    <col min="6917" max="6918" width="13" style="1" customWidth="1"/>
    <col min="6919" max="6919" width="9.140625" style="1" customWidth="1"/>
    <col min="6920" max="6923" width="13" style="1" customWidth="1"/>
    <col min="6924" max="7168" width="11.42578125" style="1" customWidth="1"/>
    <col min="7169" max="7169" width="11.140625" style="1" bestFit="1" customWidth="1"/>
    <col min="7170" max="7170" width="38.28515625" style="1" bestFit="1" customWidth="1"/>
    <col min="7171" max="7171" width="13" style="1" customWidth="1"/>
    <col min="7172" max="7172" width="9.5703125" style="1" customWidth="1"/>
    <col min="7173" max="7174" width="13" style="1" customWidth="1"/>
    <col min="7175" max="7175" width="9.140625" style="1" customWidth="1"/>
    <col min="7176" max="7179" width="13" style="1" customWidth="1"/>
    <col min="7180" max="7424" width="11.42578125" style="1" customWidth="1"/>
    <col min="7425" max="7425" width="11.140625" style="1" bestFit="1" customWidth="1"/>
    <col min="7426" max="7426" width="38.28515625" style="1" bestFit="1" customWidth="1"/>
    <col min="7427" max="7427" width="13" style="1" customWidth="1"/>
    <col min="7428" max="7428" width="9.5703125" style="1" customWidth="1"/>
    <col min="7429" max="7430" width="13" style="1" customWidth="1"/>
    <col min="7431" max="7431" width="9.140625" style="1" customWidth="1"/>
    <col min="7432" max="7435" width="13" style="1" customWidth="1"/>
    <col min="7436" max="7680" width="11.42578125" style="1" customWidth="1"/>
    <col min="7681" max="7681" width="11.140625" style="1" bestFit="1" customWidth="1"/>
    <col min="7682" max="7682" width="38.28515625" style="1" bestFit="1" customWidth="1"/>
    <col min="7683" max="7683" width="13" style="1" customWidth="1"/>
    <col min="7684" max="7684" width="9.5703125" style="1" customWidth="1"/>
    <col min="7685" max="7686" width="13" style="1" customWidth="1"/>
    <col min="7687" max="7687" width="9.140625" style="1" customWidth="1"/>
    <col min="7688" max="7691" width="13" style="1" customWidth="1"/>
    <col min="7692" max="7936" width="11.42578125" style="1" customWidth="1"/>
    <col min="7937" max="7937" width="11.140625" style="1" bestFit="1" customWidth="1"/>
    <col min="7938" max="7938" width="38.28515625" style="1" bestFit="1" customWidth="1"/>
    <col min="7939" max="7939" width="13" style="1" customWidth="1"/>
    <col min="7940" max="7940" width="9.5703125" style="1" customWidth="1"/>
    <col min="7941" max="7942" width="13" style="1" customWidth="1"/>
    <col min="7943" max="7943" width="9.140625" style="1" customWidth="1"/>
    <col min="7944" max="7947" width="13" style="1" customWidth="1"/>
    <col min="7948" max="8192" width="11.42578125" style="1" customWidth="1"/>
    <col min="8193" max="8193" width="11.140625" style="1" bestFit="1" customWidth="1"/>
    <col min="8194" max="8194" width="38.28515625" style="1" bestFit="1" customWidth="1"/>
    <col min="8195" max="8195" width="13" style="1" customWidth="1"/>
    <col min="8196" max="8196" width="9.5703125" style="1" customWidth="1"/>
    <col min="8197" max="8198" width="13" style="1" customWidth="1"/>
    <col min="8199" max="8199" width="9.140625" style="1" customWidth="1"/>
    <col min="8200" max="8203" width="13" style="1" customWidth="1"/>
    <col min="8204" max="8448" width="11.42578125" style="1" customWidth="1"/>
    <col min="8449" max="8449" width="11.140625" style="1" bestFit="1" customWidth="1"/>
    <col min="8450" max="8450" width="38.28515625" style="1" bestFit="1" customWidth="1"/>
    <col min="8451" max="8451" width="13" style="1" customWidth="1"/>
    <col min="8452" max="8452" width="9.5703125" style="1" customWidth="1"/>
    <col min="8453" max="8454" width="13" style="1" customWidth="1"/>
    <col min="8455" max="8455" width="9.140625" style="1" customWidth="1"/>
    <col min="8456" max="8459" width="13" style="1" customWidth="1"/>
    <col min="8460" max="8704" width="11.42578125" style="1" customWidth="1"/>
    <col min="8705" max="8705" width="11.140625" style="1" bestFit="1" customWidth="1"/>
    <col min="8706" max="8706" width="38.28515625" style="1" bestFit="1" customWidth="1"/>
    <col min="8707" max="8707" width="13" style="1" customWidth="1"/>
    <col min="8708" max="8708" width="9.5703125" style="1" customWidth="1"/>
    <col min="8709" max="8710" width="13" style="1" customWidth="1"/>
    <col min="8711" max="8711" width="9.140625" style="1" customWidth="1"/>
    <col min="8712" max="8715" width="13" style="1" customWidth="1"/>
    <col min="8716" max="8960" width="11.42578125" style="1" customWidth="1"/>
    <col min="8961" max="8961" width="11.140625" style="1" bestFit="1" customWidth="1"/>
    <col min="8962" max="8962" width="38.28515625" style="1" bestFit="1" customWidth="1"/>
    <col min="8963" max="8963" width="13" style="1" customWidth="1"/>
    <col min="8964" max="8964" width="9.5703125" style="1" customWidth="1"/>
    <col min="8965" max="8966" width="13" style="1" customWidth="1"/>
    <col min="8967" max="8967" width="9.140625" style="1" customWidth="1"/>
    <col min="8968" max="8971" width="13" style="1" customWidth="1"/>
    <col min="8972" max="9216" width="11.42578125" style="1" customWidth="1"/>
    <col min="9217" max="9217" width="11.140625" style="1" bestFit="1" customWidth="1"/>
    <col min="9218" max="9218" width="38.28515625" style="1" bestFit="1" customWidth="1"/>
    <col min="9219" max="9219" width="13" style="1" customWidth="1"/>
    <col min="9220" max="9220" width="9.5703125" style="1" customWidth="1"/>
    <col min="9221" max="9222" width="13" style="1" customWidth="1"/>
    <col min="9223" max="9223" width="9.140625" style="1" customWidth="1"/>
    <col min="9224" max="9227" width="13" style="1" customWidth="1"/>
    <col min="9228" max="9472" width="11.42578125" style="1" customWidth="1"/>
    <col min="9473" max="9473" width="11.140625" style="1" bestFit="1" customWidth="1"/>
    <col min="9474" max="9474" width="38.28515625" style="1" bestFit="1" customWidth="1"/>
    <col min="9475" max="9475" width="13" style="1" customWidth="1"/>
    <col min="9476" max="9476" width="9.5703125" style="1" customWidth="1"/>
    <col min="9477" max="9478" width="13" style="1" customWidth="1"/>
    <col min="9479" max="9479" width="9.140625" style="1" customWidth="1"/>
    <col min="9480" max="9483" width="13" style="1" customWidth="1"/>
    <col min="9484" max="9728" width="11.42578125" style="1" customWidth="1"/>
    <col min="9729" max="9729" width="11.140625" style="1" bestFit="1" customWidth="1"/>
    <col min="9730" max="9730" width="38.28515625" style="1" bestFit="1" customWidth="1"/>
    <col min="9731" max="9731" width="13" style="1" customWidth="1"/>
    <col min="9732" max="9732" width="9.5703125" style="1" customWidth="1"/>
    <col min="9733" max="9734" width="13" style="1" customWidth="1"/>
    <col min="9735" max="9735" width="9.140625" style="1" customWidth="1"/>
    <col min="9736" max="9739" width="13" style="1" customWidth="1"/>
    <col min="9740" max="9984" width="11.42578125" style="1" customWidth="1"/>
    <col min="9985" max="9985" width="11.140625" style="1" bestFit="1" customWidth="1"/>
    <col min="9986" max="9986" width="38.28515625" style="1" bestFit="1" customWidth="1"/>
    <col min="9987" max="9987" width="13" style="1" customWidth="1"/>
    <col min="9988" max="9988" width="9.5703125" style="1" customWidth="1"/>
    <col min="9989" max="9990" width="13" style="1" customWidth="1"/>
    <col min="9991" max="9991" width="9.140625" style="1" customWidth="1"/>
    <col min="9992" max="9995" width="13" style="1" customWidth="1"/>
    <col min="9996" max="10240" width="11.42578125" style="1" customWidth="1"/>
    <col min="10241" max="10241" width="11.140625" style="1" bestFit="1" customWidth="1"/>
    <col min="10242" max="10242" width="38.28515625" style="1" bestFit="1" customWidth="1"/>
    <col min="10243" max="10243" width="13" style="1" customWidth="1"/>
    <col min="10244" max="10244" width="9.5703125" style="1" customWidth="1"/>
    <col min="10245" max="10246" width="13" style="1" customWidth="1"/>
    <col min="10247" max="10247" width="9.140625" style="1" customWidth="1"/>
    <col min="10248" max="10251" width="13" style="1" customWidth="1"/>
    <col min="10252" max="10496" width="11.42578125" style="1" customWidth="1"/>
    <col min="10497" max="10497" width="11.140625" style="1" bestFit="1" customWidth="1"/>
    <col min="10498" max="10498" width="38.28515625" style="1" bestFit="1" customWidth="1"/>
    <col min="10499" max="10499" width="13" style="1" customWidth="1"/>
    <col min="10500" max="10500" width="9.5703125" style="1" customWidth="1"/>
    <col min="10501" max="10502" width="13" style="1" customWidth="1"/>
    <col min="10503" max="10503" width="9.140625" style="1" customWidth="1"/>
    <col min="10504" max="10507" width="13" style="1" customWidth="1"/>
    <col min="10508" max="10752" width="11.42578125" style="1" customWidth="1"/>
    <col min="10753" max="10753" width="11.140625" style="1" bestFit="1" customWidth="1"/>
    <col min="10754" max="10754" width="38.28515625" style="1" bestFit="1" customWidth="1"/>
    <col min="10755" max="10755" width="13" style="1" customWidth="1"/>
    <col min="10756" max="10756" width="9.5703125" style="1" customWidth="1"/>
    <col min="10757" max="10758" width="13" style="1" customWidth="1"/>
    <col min="10759" max="10759" width="9.140625" style="1" customWidth="1"/>
    <col min="10760" max="10763" width="13" style="1" customWidth="1"/>
    <col min="10764" max="11008" width="11.42578125" style="1" customWidth="1"/>
    <col min="11009" max="11009" width="11.140625" style="1" bestFit="1" customWidth="1"/>
    <col min="11010" max="11010" width="38.28515625" style="1" bestFit="1" customWidth="1"/>
    <col min="11011" max="11011" width="13" style="1" customWidth="1"/>
    <col min="11012" max="11012" width="9.5703125" style="1" customWidth="1"/>
    <col min="11013" max="11014" width="13" style="1" customWidth="1"/>
    <col min="11015" max="11015" width="9.140625" style="1" customWidth="1"/>
    <col min="11016" max="11019" width="13" style="1" customWidth="1"/>
    <col min="11020" max="11264" width="11.42578125" style="1" customWidth="1"/>
    <col min="11265" max="11265" width="11.140625" style="1" bestFit="1" customWidth="1"/>
    <col min="11266" max="11266" width="38.28515625" style="1" bestFit="1" customWidth="1"/>
    <col min="11267" max="11267" width="13" style="1" customWidth="1"/>
    <col min="11268" max="11268" width="9.5703125" style="1" customWidth="1"/>
    <col min="11269" max="11270" width="13" style="1" customWidth="1"/>
    <col min="11271" max="11271" width="9.140625" style="1" customWidth="1"/>
    <col min="11272" max="11275" width="13" style="1" customWidth="1"/>
    <col min="11276" max="11520" width="11.42578125" style="1" customWidth="1"/>
    <col min="11521" max="11521" width="11.140625" style="1" bestFit="1" customWidth="1"/>
    <col min="11522" max="11522" width="38.28515625" style="1" bestFit="1" customWidth="1"/>
    <col min="11523" max="11523" width="13" style="1" customWidth="1"/>
    <col min="11524" max="11524" width="9.5703125" style="1" customWidth="1"/>
    <col min="11525" max="11526" width="13" style="1" customWidth="1"/>
    <col min="11527" max="11527" width="9.140625" style="1" customWidth="1"/>
    <col min="11528" max="11531" width="13" style="1" customWidth="1"/>
    <col min="11532" max="11776" width="11.42578125" style="1" customWidth="1"/>
    <col min="11777" max="11777" width="11.140625" style="1" bestFit="1" customWidth="1"/>
    <col min="11778" max="11778" width="38.28515625" style="1" bestFit="1" customWidth="1"/>
    <col min="11779" max="11779" width="13" style="1" customWidth="1"/>
    <col min="11780" max="11780" width="9.5703125" style="1" customWidth="1"/>
    <col min="11781" max="11782" width="13" style="1" customWidth="1"/>
    <col min="11783" max="11783" width="9.140625" style="1" customWidth="1"/>
    <col min="11784" max="11787" width="13" style="1" customWidth="1"/>
    <col min="11788" max="12032" width="11.42578125" style="1" customWidth="1"/>
    <col min="12033" max="12033" width="11.140625" style="1" bestFit="1" customWidth="1"/>
    <col min="12034" max="12034" width="38.28515625" style="1" bestFit="1" customWidth="1"/>
    <col min="12035" max="12035" width="13" style="1" customWidth="1"/>
    <col min="12036" max="12036" width="9.5703125" style="1" customWidth="1"/>
    <col min="12037" max="12038" width="13" style="1" customWidth="1"/>
    <col min="12039" max="12039" width="9.140625" style="1" customWidth="1"/>
    <col min="12040" max="12043" width="13" style="1" customWidth="1"/>
    <col min="12044" max="12288" width="11.42578125" style="1" customWidth="1"/>
    <col min="12289" max="12289" width="11.140625" style="1" bestFit="1" customWidth="1"/>
    <col min="12290" max="12290" width="38.28515625" style="1" bestFit="1" customWidth="1"/>
    <col min="12291" max="12291" width="13" style="1" customWidth="1"/>
    <col min="12292" max="12292" width="9.5703125" style="1" customWidth="1"/>
    <col min="12293" max="12294" width="13" style="1" customWidth="1"/>
    <col min="12295" max="12295" width="9.140625" style="1" customWidth="1"/>
    <col min="12296" max="12299" width="13" style="1" customWidth="1"/>
    <col min="12300" max="12544" width="11.42578125" style="1" customWidth="1"/>
    <col min="12545" max="12545" width="11.140625" style="1" bestFit="1" customWidth="1"/>
    <col min="12546" max="12546" width="38.28515625" style="1" bestFit="1" customWidth="1"/>
    <col min="12547" max="12547" width="13" style="1" customWidth="1"/>
    <col min="12548" max="12548" width="9.5703125" style="1" customWidth="1"/>
    <col min="12549" max="12550" width="13" style="1" customWidth="1"/>
    <col min="12551" max="12551" width="9.140625" style="1" customWidth="1"/>
    <col min="12552" max="12555" width="13" style="1" customWidth="1"/>
    <col min="12556" max="12800" width="11.42578125" style="1" customWidth="1"/>
    <col min="12801" max="12801" width="11.140625" style="1" bestFit="1" customWidth="1"/>
    <col min="12802" max="12802" width="38.28515625" style="1" bestFit="1" customWidth="1"/>
    <col min="12803" max="12803" width="13" style="1" customWidth="1"/>
    <col min="12804" max="12804" width="9.5703125" style="1" customWidth="1"/>
    <col min="12805" max="12806" width="13" style="1" customWidth="1"/>
    <col min="12807" max="12807" width="9.140625" style="1" customWidth="1"/>
    <col min="12808" max="12811" width="13" style="1" customWidth="1"/>
    <col min="12812" max="13056" width="11.42578125" style="1" customWidth="1"/>
    <col min="13057" max="13057" width="11.140625" style="1" bestFit="1" customWidth="1"/>
    <col min="13058" max="13058" width="38.28515625" style="1" bestFit="1" customWidth="1"/>
    <col min="13059" max="13059" width="13" style="1" customWidth="1"/>
    <col min="13060" max="13060" width="9.5703125" style="1" customWidth="1"/>
    <col min="13061" max="13062" width="13" style="1" customWidth="1"/>
    <col min="13063" max="13063" width="9.140625" style="1" customWidth="1"/>
    <col min="13064" max="13067" width="13" style="1" customWidth="1"/>
    <col min="13068" max="13312" width="11.42578125" style="1" customWidth="1"/>
    <col min="13313" max="13313" width="11.140625" style="1" bestFit="1" customWidth="1"/>
    <col min="13314" max="13314" width="38.28515625" style="1" bestFit="1" customWidth="1"/>
    <col min="13315" max="13315" width="13" style="1" customWidth="1"/>
    <col min="13316" max="13316" width="9.5703125" style="1" customWidth="1"/>
    <col min="13317" max="13318" width="13" style="1" customWidth="1"/>
    <col min="13319" max="13319" width="9.140625" style="1" customWidth="1"/>
    <col min="13320" max="13323" width="13" style="1" customWidth="1"/>
    <col min="13324" max="13568" width="11.42578125" style="1" customWidth="1"/>
    <col min="13569" max="13569" width="11.140625" style="1" bestFit="1" customWidth="1"/>
    <col min="13570" max="13570" width="38.28515625" style="1" bestFit="1" customWidth="1"/>
    <col min="13571" max="13571" width="13" style="1" customWidth="1"/>
    <col min="13572" max="13572" width="9.5703125" style="1" customWidth="1"/>
    <col min="13573" max="13574" width="13" style="1" customWidth="1"/>
    <col min="13575" max="13575" width="9.140625" style="1" customWidth="1"/>
    <col min="13576" max="13579" width="13" style="1" customWidth="1"/>
    <col min="13580" max="13824" width="11.42578125" style="1" customWidth="1"/>
    <col min="13825" max="13825" width="11.140625" style="1" bestFit="1" customWidth="1"/>
    <col min="13826" max="13826" width="38.28515625" style="1" bestFit="1" customWidth="1"/>
    <col min="13827" max="13827" width="13" style="1" customWidth="1"/>
    <col min="13828" max="13828" width="9.5703125" style="1" customWidth="1"/>
    <col min="13829" max="13830" width="13" style="1" customWidth="1"/>
    <col min="13831" max="13831" width="9.140625" style="1" customWidth="1"/>
    <col min="13832" max="13835" width="13" style="1" customWidth="1"/>
    <col min="13836" max="14080" width="11.42578125" style="1" customWidth="1"/>
    <col min="14081" max="14081" width="11.140625" style="1" bestFit="1" customWidth="1"/>
    <col min="14082" max="14082" width="38.28515625" style="1" bestFit="1" customWidth="1"/>
    <col min="14083" max="14083" width="13" style="1" customWidth="1"/>
    <col min="14084" max="14084" width="9.5703125" style="1" customWidth="1"/>
    <col min="14085" max="14086" width="13" style="1" customWidth="1"/>
    <col min="14087" max="14087" width="9.140625" style="1" customWidth="1"/>
    <col min="14088" max="14091" width="13" style="1" customWidth="1"/>
    <col min="14092" max="14336" width="11.42578125" style="1" customWidth="1"/>
    <col min="14337" max="14337" width="11.140625" style="1" bestFit="1" customWidth="1"/>
    <col min="14338" max="14338" width="38.28515625" style="1" bestFit="1" customWidth="1"/>
    <col min="14339" max="14339" width="13" style="1" customWidth="1"/>
    <col min="14340" max="14340" width="9.5703125" style="1" customWidth="1"/>
    <col min="14341" max="14342" width="13" style="1" customWidth="1"/>
    <col min="14343" max="14343" width="9.140625" style="1" customWidth="1"/>
    <col min="14344" max="14347" width="13" style="1" customWidth="1"/>
    <col min="14348" max="14592" width="11.42578125" style="1" customWidth="1"/>
    <col min="14593" max="14593" width="11.140625" style="1" bestFit="1" customWidth="1"/>
    <col min="14594" max="14594" width="38.28515625" style="1" bestFit="1" customWidth="1"/>
    <col min="14595" max="14595" width="13" style="1" customWidth="1"/>
    <col min="14596" max="14596" width="9.5703125" style="1" customWidth="1"/>
    <col min="14597" max="14598" width="13" style="1" customWidth="1"/>
    <col min="14599" max="14599" width="9.140625" style="1" customWidth="1"/>
    <col min="14600" max="14603" width="13" style="1" customWidth="1"/>
    <col min="14604" max="14848" width="11.42578125" style="1" customWidth="1"/>
    <col min="14849" max="14849" width="11.140625" style="1" bestFit="1" customWidth="1"/>
    <col min="14850" max="14850" width="38.28515625" style="1" bestFit="1" customWidth="1"/>
    <col min="14851" max="14851" width="13" style="1" customWidth="1"/>
    <col min="14852" max="14852" width="9.5703125" style="1" customWidth="1"/>
    <col min="14853" max="14854" width="13" style="1" customWidth="1"/>
    <col min="14855" max="14855" width="9.140625" style="1" customWidth="1"/>
    <col min="14856" max="14859" width="13" style="1" customWidth="1"/>
    <col min="14860" max="15104" width="11.42578125" style="1" customWidth="1"/>
    <col min="15105" max="15105" width="11.140625" style="1" bestFit="1" customWidth="1"/>
    <col min="15106" max="15106" width="38.28515625" style="1" bestFit="1" customWidth="1"/>
    <col min="15107" max="15107" width="13" style="1" customWidth="1"/>
    <col min="15108" max="15108" width="9.5703125" style="1" customWidth="1"/>
    <col min="15109" max="15110" width="13" style="1" customWidth="1"/>
    <col min="15111" max="15111" width="9.140625" style="1" customWidth="1"/>
    <col min="15112" max="15115" width="13" style="1" customWidth="1"/>
    <col min="15116" max="15360" width="11.42578125" style="1" customWidth="1"/>
    <col min="15361" max="15361" width="11.140625" style="1" bestFit="1" customWidth="1"/>
    <col min="15362" max="15362" width="38.28515625" style="1" bestFit="1" customWidth="1"/>
    <col min="15363" max="15363" width="13" style="1" customWidth="1"/>
    <col min="15364" max="15364" width="9.5703125" style="1" customWidth="1"/>
    <col min="15365" max="15366" width="13" style="1" customWidth="1"/>
    <col min="15367" max="15367" width="9.140625" style="1" customWidth="1"/>
    <col min="15368" max="15371" width="13" style="1" customWidth="1"/>
    <col min="15372" max="15616" width="11.42578125" style="1" customWidth="1"/>
    <col min="15617" max="15617" width="11.140625" style="1" bestFit="1" customWidth="1"/>
    <col min="15618" max="15618" width="38.28515625" style="1" bestFit="1" customWidth="1"/>
    <col min="15619" max="15619" width="13" style="1" customWidth="1"/>
    <col min="15620" max="15620" width="9.5703125" style="1" customWidth="1"/>
    <col min="15621" max="15622" width="13" style="1" customWidth="1"/>
    <col min="15623" max="15623" width="9.140625" style="1" customWidth="1"/>
    <col min="15624" max="15627" width="13" style="1" customWidth="1"/>
    <col min="15628" max="15872" width="11.42578125" style="1" customWidth="1"/>
    <col min="15873" max="15873" width="11.140625" style="1" bestFit="1" customWidth="1"/>
    <col min="15874" max="15874" width="38.28515625" style="1" bestFit="1" customWidth="1"/>
    <col min="15875" max="15875" width="13" style="1" customWidth="1"/>
    <col min="15876" max="15876" width="9.5703125" style="1" customWidth="1"/>
    <col min="15877" max="15878" width="13" style="1" customWidth="1"/>
    <col min="15879" max="15879" width="9.140625" style="1" customWidth="1"/>
    <col min="15880" max="15883" width="13" style="1" customWidth="1"/>
    <col min="15884" max="16128" width="11.42578125" style="1" customWidth="1"/>
    <col min="16129" max="16129" width="11.140625" style="1" bestFit="1" customWidth="1"/>
    <col min="16130" max="16130" width="38.28515625" style="1" bestFit="1" customWidth="1"/>
    <col min="16131" max="16131" width="13" style="1" customWidth="1"/>
    <col min="16132" max="16132" width="9.5703125" style="1" customWidth="1"/>
    <col min="16133" max="16134" width="13" style="1" customWidth="1"/>
    <col min="16135" max="16135" width="9.140625" style="1" customWidth="1"/>
    <col min="16136" max="16139" width="13" style="1" customWidth="1"/>
    <col min="16140" max="16384" width="11.42578125" style="1" customWidth="1"/>
  </cols>
  <sheetData>
    <row r="1" spans="1:11" ht="27" customHeight="1" x14ac:dyDescent="0.25">
      <c r="B1" s="2" t="s">
        <v>417</v>
      </c>
    </row>
    <row r="2" spans="1:11" s="15" customFormat="1" ht="30" x14ac:dyDescent="0.25">
      <c r="A2" s="107" t="s">
        <v>1</v>
      </c>
      <c r="B2" s="107" t="s">
        <v>2</v>
      </c>
      <c r="C2" s="108" t="s">
        <v>418</v>
      </c>
      <c r="D2" s="109" t="s">
        <v>5</v>
      </c>
      <c r="E2" s="110" t="s">
        <v>6</v>
      </c>
      <c r="F2" s="111" t="s">
        <v>419</v>
      </c>
      <c r="G2" s="112" t="s">
        <v>8</v>
      </c>
      <c r="H2" s="111" t="s">
        <v>9</v>
      </c>
      <c r="I2" s="113" t="s">
        <v>420</v>
      </c>
      <c r="J2" s="114" t="s">
        <v>421</v>
      </c>
      <c r="K2" s="115" t="s">
        <v>12</v>
      </c>
    </row>
    <row r="3" spans="1:11" x14ac:dyDescent="0.25">
      <c r="A3" s="116" t="s">
        <v>422</v>
      </c>
      <c r="B3" s="116" t="s">
        <v>423</v>
      </c>
      <c r="C3" s="117">
        <f>E3/D3</f>
        <v>106.91199999999999</v>
      </c>
      <c r="D3" s="26">
        <v>5</v>
      </c>
      <c r="E3" s="117">
        <v>534.55999999999995</v>
      </c>
      <c r="F3" s="28">
        <f>H3/G3</f>
        <v>122.00999999999999</v>
      </c>
      <c r="G3" s="26">
        <v>135</v>
      </c>
      <c r="H3" s="28">
        <v>16471.349999999999</v>
      </c>
      <c r="I3" s="118">
        <v>14.2</v>
      </c>
      <c r="J3" s="26">
        <f>Rim!$D3+Rim!$G3</f>
        <v>140</v>
      </c>
      <c r="K3" s="117">
        <f>Rim!$E3+Rim!$H3</f>
        <v>17005.91</v>
      </c>
    </row>
    <row r="5" spans="1:11" ht="22.5" customHeight="1" x14ac:dyDescent="0.25">
      <c r="B5" s="40" t="s">
        <v>234</v>
      </c>
      <c r="C5" s="41"/>
      <c r="D5" s="42"/>
      <c r="E5" s="119">
        <f>SUM(Rim!$E$3:$E$3)</f>
        <v>534.55999999999995</v>
      </c>
      <c r="F5" s="120"/>
      <c r="G5" s="121"/>
      <c r="H5" s="122">
        <f>SUM(Rim!$H$3:$H$3)</f>
        <v>16471.349999999999</v>
      </c>
      <c r="I5" s="123"/>
      <c r="J5" s="121"/>
      <c r="K5" s="124">
        <f>SUM(Rim!$K$3:$K$3)</f>
        <v>17005.91</v>
      </c>
    </row>
  </sheetData>
  <pageMargins left="0.70866141732283472" right="0.70866141732283472" top="0.74803149606299213" bottom="0.74803149606299213" header="0.31496062992125984" footer="0.31496062992125984"/>
  <pageSetup paperSize="9" scale="82" fitToHeight="5" orientation="landscape" r:id="rId1"/>
  <headerFooter>
    <oddHeader>&amp;RPromerka SA</oddHeader>
    <oddFooter>&amp;LSandra Schmid
&amp;D&amp;R&amp;P de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view="pageLayout" topLeftCell="A2" zoomScaleNormal="100" workbookViewId="0">
      <selection activeCell="D29" sqref="D29"/>
    </sheetView>
  </sheetViews>
  <sheetFormatPr defaultRowHeight="15" x14ac:dyDescent="0.25"/>
  <cols>
    <col min="1" max="1" width="11.140625" style="1" bestFit="1" customWidth="1"/>
    <col min="2" max="2" width="47.42578125" style="1" bestFit="1" customWidth="1"/>
    <col min="3" max="3" width="11.42578125" style="3" customWidth="1"/>
    <col min="4" max="4" width="9.5703125" style="4" bestFit="1" customWidth="1"/>
    <col min="5" max="5" width="12.42578125" style="4" bestFit="1" customWidth="1"/>
    <col min="6" max="6" width="9" style="5" bestFit="1" customWidth="1"/>
    <col min="7" max="7" width="9.5703125" style="4" bestFit="1" customWidth="1"/>
    <col min="8" max="8" width="10.85546875" style="5" bestFit="1" customWidth="1"/>
    <col min="9" max="10" width="11.7109375" style="5" customWidth="1"/>
    <col min="11" max="11" width="10" style="4" bestFit="1" customWidth="1"/>
    <col min="12" max="12" width="14.140625" style="1" customWidth="1"/>
    <col min="13" max="256" width="11.42578125" style="1" customWidth="1"/>
    <col min="257" max="257" width="11.140625" style="1" bestFit="1" customWidth="1"/>
    <col min="258" max="258" width="47.42578125" style="1" bestFit="1" customWidth="1"/>
    <col min="259" max="259" width="11.42578125" style="1" customWidth="1"/>
    <col min="260" max="260" width="9.5703125" style="1" bestFit="1" customWidth="1"/>
    <col min="261" max="261" width="12.42578125" style="1" bestFit="1" customWidth="1"/>
    <col min="262" max="262" width="9" style="1" bestFit="1" customWidth="1"/>
    <col min="263" max="263" width="9.5703125" style="1" bestFit="1" customWidth="1"/>
    <col min="264" max="264" width="10.85546875" style="1" bestFit="1" customWidth="1"/>
    <col min="265" max="266" width="11.7109375" style="1" customWidth="1"/>
    <col min="267" max="267" width="10" style="1" bestFit="1" customWidth="1"/>
    <col min="268" max="268" width="11.5703125" style="1" bestFit="1" customWidth="1"/>
    <col min="269" max="512" width="11.42578125" style="1" customWidth="1"/>
    <col min="513" max="513" width="11.140625" style="1" bestFit="1" customWidth="1"/>
    <col min="514" max="514" width="47.42578125" style="1" bestFit="1" customWidth="1"/>
    <col min="515" max="515" width="11.42578125" style="1" customWidth="1"/>
    <col min="516" max="516" width="9.5703125" style="1" bestFit="1" customWidth="1"/>
    <col min="517" max="517" width="12.42578125" style="1" bestFit="1" customWidth="1"/>
    <col min="518" max="518" width="9" style="1" bestFit="1" customWidth="1"/>
    <col min="519" max="519" width="9.5703125" style="1" bestFit="1" customWidth="1"/>
    <col min="520" max="520" width="10.85546875" style="1" bestFit="1" customWidth="1"/>
    <col min="521" max="522" width="11.7109375" style="1" customWidth="1"/>
    <col min="523" max="523" width="10" style="1" bestFit="1" customWidth="1"/>
    <col min="524" max="524" width="11.5703125" style="1" bestFit="1" customWidth="1"/>
    <col min="525" max="768" width="11.42578125" style="1" customWidth="1"/>
    <col min="769" max="769" width="11.140625" style="1" bestFit="1" customWidth="1"/>
    <col min="770" max="770" width="47.42578125" style="1" bestFit="1" customWidth="1"/>
    <col min="771" max="771" width="11.42578125" style="1" customWidth="1"/>
    <col min="772" max="772" width="9.5703125" style="1" bestFit="1" customWidth="1"/>
    <col min="773" max="773" width="12.42578125" style="1" bestFit="1" customWidth="1"/>
    <col min="774" max="774" width="9" style="1" bestFit="1" customWidth="1"/>
    <col min="775" max="775" width="9.5703125" style="1" bestFit="1" customWidth="1"/>
    <col min="776" max="776" width="10.85546875" style="1" bestFit="1" customWidth="1"/>
    <col min="777" max="778" width="11.7109375" style="1" customWidth="1"/>
    <col min="779" max="779" width="10" style="1" bestFit="1" customWidth="1"/>
    <col min="780" max="780" width="11.5703125" style="1" bestFit="1" customWidth="1"/>
    <col min="781" max="1024" width="11.42578125" style="1" customWidth="1"/>
    <col min="1025" max="1025" width="11.140625" style="1" bestFit="1" customWidth="1"/>
    <col min="1026" max="1026" width="47.42578125" style="1" bestFit="1" customWidth="1"/>
    <col min="1027" max="1027" width="11.42578125" style="1" customWidth="1"/>
    <col min="1028" max="1028" width="9.5703125" style="1" bestFit="1" customWidth="1"/>
    <col min="1029" max="1029" width="12.42578125" style="1" bestFit="1" customWidth="1"/>
    <col min="1030" max="1030" width="9" style="1" bestFit="1" customWidth="1"/>
    <col min="1031" max="1031" width="9.5703125" style="1" bestFit="1" customWidth="1"/>
    <col min="1032" max="1032" width="10.85546875" style="1" bestFit="1" customWidth="1"/>
    <col min="1033" max="1034" width="11.7109375" style="1" customWidth="1"/>
    <col min="1035" max="1035" width="10" style="1" bestFit="1" customWidth="1"/>
    <col min="1036" max="1036" width="11.5703125" style="1" bestFit="1" customWidth="1"/>
    <col min="1037" max="1280" width="11.42578125" style="1" customWidth="1"/>
    <col min="1281" max="1281" width="11.140625" style="1" bestFit="1" customWidth="1"/>
    <col min="1282" max="1282" width="47.42578125" style="1" bestFit="1" customWidth="1"/>
    <col min="1283" max="1283" width="11.42578125" style="1" customWidth="1"/>
    <col min="1284" max="1284" width="9.5703125" style="1" bestFit="1" customWidth="1"/>
    <col min="1285" max="1285" width="12.42578125" style="1" bestFit="1" customWidth="1"/>
    <col min="1286" max="1286" width="9" style="1" bestFit="1" customWidth="1"/>
    <col min="1287" max="1287" width="9.5703125" style="1" bestFit="1" customWidth="1"/>
    <col min="1288" max="1288" width="10.85546875" style="1" bestFit="1" customWidth="1"/>
    <col min="1289" max="1290" width="11.7109375" style="1" customWidth="1"/>
    <col min="1291" max="1291" width="10" style="1" bestFit="1" customWidth="1"/>
    <col min="1292" max="1292" width="11.5703125" style="1" bestFit="1" customWidth="1"/>
    <col min="1293" max="1536" width="11.42578125" style="1" customWidth="1"/>
    <col min="1537" max="1537" width="11.140625" style="1" bestFit="1" customWidth="1"/>
    <col min="1538" max="1538" width="47.42578125" style="1" bestFit="1" customWidth="1"/>
    <col min="1539" max="1539" width="11.42578125" style="1" customWidth="1"/>
    <col min="1540" max="1540" width="9.5703125" style="1" bestFit="1" customWidth="1"/>
    <col min="1541" max="1541" width="12.42578125" style="1" bestFit="1" customWidth="1"/>
    <col min="1542" max="1542" width="9" style="1" bestFit="1" customWidth="1"/>
    <col min="1543" max="1543" width="9.5703125" style="1" bestFit="1" customWidth="1"/>
    <col min="1544" max="1544" width="10.85546875" style="1" bestFit="1" customWidth="1"/>
    <col min="1545" max="1546" width="11.7109375" style="1" customWidth="1"/>
    <col min="1547" max="1547" width="10" style="1" bestFit="1" customWidth="1"/>
    <col min="1548" max="1548" width="11.5703125" style="1" bestFit="1" customWidth="1"/>
    <col min="1549" max="1792" width="11.42578125" style="1" customWidth="1"/>
    <col min="1793" max="1793" width="11.140625" style="1" bestFit="1" customWidth="1"/>
    <col min="1794" max="1794" width="47.42578125" style="1" bestFit="1" customWidth="1"/>
    <col min="1795" max="1795" width="11.42578125" style="1" customWidth="1"/>
    <col min="1796" max="1796" width="9.5703125" style="1" bestFit="1" customWidth="1"/>
    <col min="1797" max="1797" width="12.42578125" style="1" bestFit="1" customWidth="1"/>
    <col min="1798" max="1798" width="9" style="1" bestFit="1" customWidth="1"/>
    <col min="1799" max="1799" width="9.5703125" style="1" bestFit="1" customWidth="1"/>
    <col min="1800" max="1800" width="10.85546875" style="1" bestFit="1" customWidth="1"/>
    <col min="1801" max="1802" width="11.7109375" style="1" customWidth="1"/>
    <col min="1803" max="1803" width="10" style="1" bestFit="1" customWidth="1"/>
    <col min="1804" max="1804" width="11.5703125" style="1" bestFit="1" customWidth="1"/>
    <col min="1805" max="2048" width="11.42578125" style="1" customWidth="1"/>
    <col min="2049" max="2049" width="11.140625" style="1" bestFit="1" customWidth="1"/>
    <col min="2050" max="2050" width="47.42578125" style="1" bestFit="1" customWidth="1"/>
    <col min="2051" max="2051" width="11.42578125" style="1" customWidth="1"/>
    <col min="2052" max="2052" width="9.5703125" style="1" bestFit="1" customWidth="1"/>
    <col min="2053" max="2053" width="12.42578125" style="1" bestFit="1" customWidth="1"/>
    <col min="2054" max="2054" width="9" style="1" bestFit="1" customWidth="1"/>
    <col min="2055" max="2055" width="9.5703125" style="1" bestFit="1" customWidth="1"/>
    <col min="2056" max="2056" width="10.85546875" style="1" bestFit="1" customWidth="1"/>
    <col min="2057" max="2058" width="11.7109375" style="1" customWidth="1"/>
    <col min="2059" max="2059" width="10" style="1" bestFit="1" customWidth="1"/>
    <col min="2060" max="2060" width="11.5703125" style="1" bestFit="1" customWidth="1"/>
    <col min="2061" max="2304" width="11.42578125" style="1" customWidth="1"/>
    <col min="2305" max="2305" width="11.140625" style="1" bestFit="1" customWidth="1"/>
    <col min="2306" max="2306" width="47.42578125" style="1" bestFit="1" customWidth="1"/>
    <col min="2307" max="2307" width="11.42578125" style="1" customWidth="1"/>
    <col min="2308" max="2308" width="9.5703125" style="1" bestFit="1" customWidth="1"/>
    <col min="2309" max="2309" width="12.42578125" style="1" bestFit="1" customWidth="1"/>
    <col min="2310" max="2310" width="9" style="1" bestFit="1" customWidth="1"/>
    <col min="2311" max="2311" width="9.5703125" style="1" bestFit="1" customWidth="1"/>
    <col min="2312" max="2312" width="10.85546875" style="1" bestFit="1" customWidth="1"/>
    <col min="2313" max="2314" width="11.7109375" style="1" customWidth="1"/>
    <col min="2315" max="2315" width="10" style="1" bestFit="1" customWidth="1"/>
    <col min="2316" max="2316" width="11.5703125" style="1" bestFit="1" customWidth="1"/>
    <col min="2317" max="2560" width="11.42578125" style="1" customWidth="1"/>
    <col min="2561" max="2561" width="11.140625" style="1" bestFit="1" customWidth="1"/>
    <col min="2562" max="2562" width="47.42578125" style="1" bestFit="1" customWidth="1"/>
    <col min="2563" max="2563" width="11.42578125" style="1" customWidth="1"/>
    <col min="2564" max="2564" width="9.5703125" style="1" bestFit="1" customWidth="1"/>
    <col min="2565" max="2565" width="12.42578125" style="1" bestFit="1" customWidth="1"/>
    <col min="2566" max="2566" width="9" style="1" bestFit="1" customWidth="1"/>
    <col min="2567" max="2567" width="9.5703125" style="1" bestFit="1" customWidth="1"/>
    <col min="2568" max="2568" width="10.85546875" style="1" bestFit="1" customWidth="1"/>
    <col min="2569" max="2570" width="11.7109375" style="1" customWidth="1"/>
    <col min="2571" max="2571" width="10" style="1" bestFit="1" customWidth="1"/>
    <col min="2572" max="2572" width="11.5703125" style="1" bestFit="1" customWidth="1"/>
    <col min="2573" max="2816" width="11.42578125" style="1" customWidth="1"/>
    <col min="2817" max="2817" width="11.140625" style="1" bestFit="1" customWidth="1"/>
    <col min="2818" max="2818" width="47.42578125" style="1" bestFit="1" customWidth="1"/>
    <col min="2819" max="2819" width="11.42578125" style="1" customWidth="1"/>
    <col min="2820" max="2820" width="9.5703125" style="1" bestFit="1" customWidth="1"/>
    <col min="2821" max="2821" width="12.42578125" style="1" bestFit="1" customWidth="1"/>
    <col min="2822" max="2822" width="9" style="1" bestFit="1" customWidth="1"/>
    <col min="2823" max="2823" width="9.5703125" style="1" bestFit="1" customWidth="1"/>
    <col min="2824" max="2824" width="10.85546875" style="1" bestFit="1" customWidth="1"/>
    <col min="2825" max="2826" width="11.7109375" style="1" customWidth="1"/>
    <col min="2827" max="2827" width="10" style="1" bestFit="1" customWidth="1"/>
    <col min="2828" max="2828" width="11.5703125" style="1" bestFit="1" customWidth="1"/>
    <col min="2829" max="3072" width="11.42578125" style="1" customWidth="1"/>
    <col min="3073" max="3073" width="11.140625" style="1" bestFit="1" customWidth="1"/>
    <col min="3074" max="3074" width="47.42578125" style="1" bestFit="1" customWidth="1"/>
    <col min="3075" max="3075" width="11.42578125" style="1" customWidth="1"/>
    <col min="3076" max="3076" width="9.5703125" style="1" bestFit="1" customWidth="1"/>
    <col min="3077" max="3077" width="12.42578125" style="1" bestFit="1" customWidth="1"/>
    <col min="3078" max="3078" width="9" style="1" bestFit="1" customWidth="1"/>
    <col min="3079" max="3079" width="9.5703125" style="1" bestFit="1" customWidth="1"/>
    <col min="3080" max="3080" width="10.85546875" style="1" bestFit="1" customWidth="1"/>
    <col min="3081" max="3082" width="11.7109375" style="1" customWidth="1"/>
    <col min="3083" max="3083" width="10" style="1" bestFit="1" customWidth="1"/>
    <col min="3084" max="3084" width="11.5703125" style="1" bestFit="1" customWidth="1"/>
    <col min="3085" max="3328" width="11.42578125" style="1" customWidth="1"/>
    <col min="3329" max="3329" width="11.140625" style="1" bestFit="1" customWidth="1"/>
    <col min="3330" max="3330" width="47.42578125" style="1" bestFit="1" customWidth="1"/>
    <col min="3331" max="3331" width="11.42578125" style="1" customWidth="1"/>
    <col min="3332" max="3332" width="9.5703125" style="1" bestFit="1" customWidth="1"/>
    <col min="3333" max="3333" width="12.42578125" style="1" bestFit="1" customWidth="1"/>
    <col min="3334" max="3334" width="9" style="1" bestFit="1" customWidth="1"/>
    <col min="3335" max="3335" width="9.5703125" style="1" bestFit="1" customWidth="1"/>
    <col min="3336" max="3336" width="10.85546875" style="1" bestFit="1" customWidth="1"/>
    <col min="3337" max="3338" width="11.7109375" style="1" customWidth="1"/>
    <col min="3339" max="3339" width="10" style="1" bestFit="1" customWidth="1"/>
    <col min="3340" max="3340" width="11.5703125" style="1" bestFit="1" customWidth="1"/>
    <col min="3341" max="3584" width="11.42578125" style="1" customWidth="1"/>
    <col min="3585" max="3585" width="11.140625" style="1" bestFit="1" customWidth="1"/>
    <col min="3586" max="3586" width="47.42578125" style="1" bestFit="1" customWidth="1"/>
    <col min="3587" max="3587" width="11.42578125" style="1" customWidth="1"/>
    <col min="3588" max="3588" width="9.5703125" style="1" bestFit="1" customWidth="1"/>
    <col min="3589" max="3589" width="12.42578125" style="1" bestFit="1" customWidth="1"/>
    <col min="3590" max="3590" width="9" style="1" bestFit="1" customWidth="1"/>
    <col min="3591" max="3591" width="9.5703125" style="1" bestFit="1" customWidth="1"/>
    <col min="3592" max="3592" width="10.85546875" style="1" bestFit="1" customWidth="1"/>
    <col min="3593" max="3594" width="11.7109375" style="1" customWidth="1"/>
    <col min="3595" max="3595" width="10" style="1" bestFit="1" customWidth="1"/>
    <col min="3596" max="3596" width="11.5703125" style="1" bestFit="1" customWidth="1"/>
    <col min="3597" max="3840" width="11.42578125" style="1" customWidth="1"/>
    <col min="3841" max="3841" width="11.140625" style="1" bestFit="1" customWidth="1"/>
    <col min="3842" max="3842" width="47.42578125" style="1" bestFit="1" customWidth="1"/>
    <col min="3843" max="3843" width="11.42578125" style="1" customWidth="1"/>
    <col min="3844" max="3844" width="9.5703125" style="1" bestFit="1" customWidth="1"/>
    <col min="3845" max="3845" width="12.42578125" style="1" bestFit="1" customWidth="1"/>
    <col min="3846" max="3846" width="9" style="1" bestFit="1" customWidth="1"/>
    <col min="3847" max="3847" width="9.5703125" style="1" bestFit="1" customWidth="1"/>
    <col min="3848" max="3848" width="10.85546875" style="1" bestFit="1" customWidth="1"/>
    <col min="3849" max="3850" width="11.7109375" style="1" customWidth="1"/>
    <col min="3851" max="3851" width="10" style="1" bestFit="1" customWidth="1"/>
    <col min="3852" max="3852" width="11.5703125" style="1" bestFit="1" customWidth="1"/>
    <col min="3853" max="4096" width="11.42578125" style="1" customWidth="1"/>
    <col min="4097" max="4097" width="11.140625" style="1" bestFit="1" customWidth="1"/>
    <col min="4098" max="4098" width="47.42578125" style="1" bestFit="1" customWidth="1"/>
    <col min="4099" max="4099" width="11.42578125" style="1" customWidth="1"/>
    <col min="4100" max="4100" width="9.5703125" style="1" bestFit="1" customWidth="1"/>
    <col min="4101" max="4101" width="12.42578125" style="1" bestFit="1" customWidth="1"/>
    <col min="4102" max="4102" width="9" style="1" bestFit="1" customWidth="1"/>
    <col min="4103" max="4103" width="9.5703125" style="1" bestFit="1" customWidth="1"/>
    <col min="4104" max="4104" width="10.85546875" style="1" bestFit="1" customWidth="1"/>
    <col min="4105" max="4106" width="11.7109375" style="1" customWidth="1"/>
    <col min="4107" max="4107" width="10" style="1" bestFit="1" customWidth="1"/>
    <col min="4108" max="4108" width="11.5703125" style="1" bestFit="1" customWidth="1"/>
    <col min="4109" max="4352" width="11.42578125" style="1" customWidth="1"/>
    <col min="4353" max="4353" width="11.140625" style="1" bestFit="1" customWidth="1"/>
    <col min="4354" max="4354" width="47.42578125" style="1" bestFit="1" customWidth="1"/>
    <col min="4355" max="4355" width="11.42578125" style="1" customWidth="1"/>
    <col min="4356" max="4356" width="9.5703125" style="1" bestFit="1" customWidth="1"/>
    <col min="4357" max="4357" width="12.42578125" style="1" bestFit="1" customWidth="1"/>
    <col min="4358" max="4358" width="9" style="1" bestFit="1" customWidth="1"/>
    <col min="4359" max="4359" width="9.5703125" style="1" bestFit="1" customWidth="1"/>
    <col min="4360" max="4360" width="10.85546875" style="1" bestFit="1" customWidth="1"/>
    <col min="4361" max="4362" width="11.7109375" style="1" customWidth="1"/>
    <col min="4363" max="4363" width="10" style="1" bestFit="1" customWidth="1"/>
    <col min="4364" max="4364" width="11.5703125" style="1" bestFit="1" customWidth="1"/>
    <col min="4365" max="4608" width="11.42578125" style="1" customWidth="1"/>
    <col min="4609" max="4609" width="11.140625" style="1" bestFit="1" customWidth="1"/>
    <col min="4610" max="4610" width="47.42578125" style="1" bestFit="1" customWidth="1"/>
    <col min="4611" max="4611" width="11.42578125" style="1" customWidth="1"/>
    <col min="4612" max="4612" width="9.5703125" style="1" bestFit="1" customWidth="1"/>
    <col min="4613" max="4613" width="12.42578125" style="1" bestFit="1" customWidth="1"/>
    <col min="4614" max="4614" width="9" style="1" bestFit="1" customWidth="1"/>
    <col min="4615" max="4615" width="9.5703125" style="1" bestFit="1" customWidth="1"/>
    <col min="4616" max="4616" width="10.85546875" style="1" bestFit="1" customWidth="1"/>
    <col min="4617" max="4618" width="11.7109375" style="1" customWidth="1"/>
    <col min="4619" max="4619" width="10" style="1" bestFit="1" customWidth="1"/>
    <col min="4620" max="4620" width="11.5703125" style="1" bestFit="1" customWidth="1"/>
    <col min="4621" max="4864" width="11.42578125" style="1" customWidth="1"/>
    <col min="4865" max="4865" width="11.140625" style="1" bestFit="1" customWidth="1"/>
    <col min="4866" max="4866" width="47.42578125" style="1" bestFit="1" customWidth="1"/>
    <col min="4867" max="4867" width="11.42578125" style="1" customWidth="1"/>
    <col min="4868" max="4868" width="9.5703125" style="1" bestFit="1" customWidth="1"/>
    <col min="4869" max="4869" width="12.42578125" style="1" bestFit="1" customWidth="1"/>
    <col min="4870" max="4870" width="9" style="1" bestFit="1" customWidth="1"/>
    <col min="4871" max="4871" width="9.5703125" style="1" bestFit="1" customWidth="1"/>
    <col min="4872" max="4872" width="10.85546875" style="1" bestFit="1" customWidth="1"/>
    <col min="4873" max="4874" width="11.7109375" style="1" customWidth="1"/>
    <col min="4875" max="4875" width="10" style="1" bestFit="1" customWidth="1"/>
    <col min="4876" max="4876" width="11.5703125" style="1" bestFit="1" customWidth="1"/>
    <col min="4877" max="5120" width="11.42578125" style="1" customWidth="1"/>
    <col min="5121" max="5121" width="11.140625" style="1" bestFit="1" customWidth="1"/>
    <col min="5122" max="5122" width="47.42578125" style="1" bestFit="1" customWidth="1"/>
    <col min="5123" max="5123" width="11.42578125" style="1" customWidth="1"/>
    <col min="5124" max="5124" width="9.5703125" style="1" bestFit="1" customWidth="1"/>
    <col min="5125" max="5125" width="12.42578125" style="1" bestFit="1" customWidth="1"/>
    <col min="5126" max="5126" width="9" style="1" bestFit="1" customWidth="1"/>
    <col min="5127" max="5127" width="9.5703125" style="1" bestFit="1" customWidth="1"/>
    <col min="5128" max="5128" width="10.85546875" style="1" bestFit="1" customWidth="1"/>
    <col min="5129" max="5130" width="11.7109375" style="1" customWidth="1"/>
    <col min="5131" max="5131" width="10" style="1" bestFit="1" customWidth="1"/>
    <col min="5132" max="5132" width="11.5703125" style="1" bestFit="1" customWidth="1"/>
    <col min="5133" max="5376" width="11.42578125" style="1" customWidth="1"/>
    <col min="5377" max="5377" width="11.140625" style="1" bestFit="1" customWidth="1"/>
    <col min="5378" max="5378" width="47.42578125" style="1" bestFit="1" customWidth="1"/>
    <col min="5379" max="5379" width="11.42578125" style="1" customWidth="1"/>
    <col min="5380" max="5380" width="9.5703125" style="1" bestFit="1" customWidth="1"/>
    <col min="5381" max="5381" width="12.42578125" style="1" bestFit="1" customWidth="1"/>
    <col min="5382" max="5382" width="9" style="1" bestFit="1" customWidth="1"/>
    <col min="5383" max="5383" width="9.5703125" style="1" bestFit="1" customWidth="1"/>
    <col min="5384" max="5384" width="10.85546875" style="1" bestFit="1" customWidth="1"/>
    <col min="5385" max="5386" width="11.7109375" style="1" customWidth="1"/>
    <col min="5387" max="5387" width="10" style="1" bestFit="1" customWidth="1"/>
    <col min="5388" max="5388" width="11.5703125" style="1" bestFit="1" customWidth="1"/>
    <col min="5389" max="5632" width="11.42578125" style="1" customWidth="1"/>
    <col min="5633" max="5633" width="11.140625" style="1" bestFit="1" customWidth="1"/>
    <col min="5634" max="5634" width="47.42578125" style="1" bestFit="1" customWidth="1"/>
    <col min="5635" max="5635" width="11.42578125" style="1" customWidth="1"/>
    <col min="5636" max="5636" width="9.5703125" style="1" bestFit="1" customWidth="1"/>
    <col min="5637" max="5637" width="12.42578125" style="1" bestFit="1" customWidth="1"/>
    <col min="5638" max="5638" width="9" style="1" bestFit="1" customWidth="1"/>
    <col min="5639" max="5639" width="9.5703125" style="1" bestFit="1" customWidth="1"/>
    <col min="5640" max="5640" width="10.85546875" style="1" bestFit="1" customWidth="1"/>
    <col min="5641" max="5642" width="11.7109375" style="1" customWidth="1"/>
    <col min="5643" max="5643" width="10" style="1" bestFit="1" customWidth="1"/>
    <col min="5644" max="5644" width="11.5703125" style="1" bestFit="1" customWidth="1"/>
    <col min="5645" max="5888" width="11.42578125" style="1" customWidth="1"/>
    <col min="5889" max="5889" width="11.140625" style="1" bestFit="1" customWidth="1"/>
    <col min="5890" max="5890" width="47.42578125" style="1" bestFit="1" customWidth="1"/>
    <col min="5891" max="5891" width="11.42578125" style="1" customWidth="1"/>
    <col min="5892" max="5892" width="9.5703125" style="1" bestFit="1" customWidth="1"/>
    <col min="5893" max="5893" width="12.42578125" style="1" bestFit="1" customWidth="1"/>
    <col min="5894" max="5894" width="9" style="1" bestFit="1" customWidth="1"/>
    <col min="5895" max="5895" width="9.5703125" style="1" bestFit="1" customWidth="1"/>
    <col min="5896" max="5896" width="10.85546875" style="1" bestFit="1" customWidth="1"/>
    <col min="5897" max="5898" width="11.7109375" style="1" customWidth="1"/>
    <col min="5899" max="5899" width="10" style="1" bestFit="1" customWidth="1"/>
    <col min="5900" max="5900" width="11.5703125" style="1" bestFit="1" customWidth="1"/>
    <col min="5901" max="6144" width="11.42578125" style="1" customWidth="1"/>
    <col min="6145" max="6145" width="11.140625" style="1" bestFit="1" customWidth="1"/>
    <col min="6146" max="6146" width="47.42578125" style="1" bestFit="1" customWidth="1"/>
    <col min="6147" max="6147" width="11.42578125" style="1" customWidth="1"/>
    <col min="6148" max="6148" width="9.5703125" style="1" bestFit="1" customWidth="1"/>
    <col min="6149" max="6149" width="12.42578125" style="1" bestFit="1" customWidth="1"/>
    <col min="6150" max="6150" width="9" style="1" bestFit="1" customWidth="1"/>
    <col min="6151" max="6151" width="9.5703125" style="1" bestFit="1" customWidth="1"/>
    <col min="6152" max="6152" width="10.85546875" style="1" bestFit="1" customWidth="1"/>
    <col min="6153" max="6154" width="11.7109375" style="1" customWidth="1"/>
    <col min="6155" max="6155" width="10" style="1" bestFit="1" customWidth="1"/>
    <col min="6156" max="6156" width="11.5703125" style="1" bestFit="1" customWidth="1"/>
    <col min="6157" max="6400" width="11.42578125" style="1" customWidth="1"/>
    <col min="6401" max="6401" width="11.140625" style="1" bestFit="1" customWidth="1"/>
    <col min="6402" max="6402" width="47.42578125" style="1" bestFit="1" customWidth="1"/>
    <col min="6403" max="6403" width="11.42578125" style="1" customWidth="1"/>
    <col min="6404" max="6404" width="9.5703125" style="1" bestFit="1" customWidth="1"/>
    <col min="6405" max="6405" width="12.42578125" style="1" bestFit="1" customWidth="1"/>
    <col min="6406" max="6406" width="9" style="1" bestFit="1" customWidth="1"/>
    <col min="6407" max="6407" width="9.5703125" style="1" bestFit="1" customWidth="1"/>
    <col min="6408" max="6408" width="10.85546875" style="1" bestFit="1" customWidth="1"/>
    <col min="6409" max="6410" width="11.7109375" style="1" customWidth="1"/>
    <col min="6411" max="6411" width="10" style="1" bestFit="1" customWidth="1"/>
    <col min="6412" max="6412" width="11.5703125" style="1" bestFit="1" customWidth="1"/>
    <col min="6413" max="6656" width="11.42578125" style="1" customWidth="1"/>
    <col min="6657" max="6657" width="11.140625" style="1" bestFit="1" customWidth="1"/>
    <col min="6658" max="6658" width="47.42578125" style="1" bestFit="1" customWidth="1"/>
    <col min="6659" max="6659" width="11.42578125" style="1" customWidth="1"/>
    <col min="6660" max="6660" width="9.5703125" style="1" bestFit="1" customWidth="1"/>
    <col min="6661" max="6661" width="12.42578125" style="1" bestFit="1" customWidth="1"/>
    <col min="6662" max="6662" width="9" style="1" bestFit="1" customWidth="1"/>
    <col min="6663" max="6663" width="9.5703125" style="1" bestFit="1" customWidth="1"/>
    <col min="6664" max="6664" width="10.85546875" style="1" bestFit="1" customWidth="1"/>
    <col min="6665" max="6666" width="11.7109375" style="1" customWidth="1"/>
    <col min="6667" max="6667" width="10" style="1" bestFit="1" customWidth="1"/>
    <col min="6668" max="6668" width="11.5703125" style="1" bestFit="1" customWidth="1"/>
    <col min="6669" max="6912" width="11.42578125" style="1" customWidth="1"/>
    <col min="6913" max="6913" width="11.140625" style="1" bestFit="1" customWidth="1"/>
    <col min="6914" max="6914" width="47.42578125" style="1" bestFit="1" customWidth="1"/>
    <col min="6915" max="6915" width="11.42578125" style="1" customWidth="1"/>
    <col min="6916" max="6916" width="9.5703125" style="1" bestFit="1" customWidth="1"/>
    <col min="6917" max="6917" width="12.42578125" style="1" bestFit="1" customWidth="1"/>
    <col min="6918" max="6918" width="9" style="1" bestFit="1" customWidth="1"/>
    <col min="6919" max="6919" width="9.5703125" style="1" bestFit="1" customWidth="1"/>
    <col min="6920" max="6920" width="10.85546875" style="1" bestFit="1" customWidth="1"/>
    <col min="6921" max="6922" width="11.7109375" style="1" customWidth="1"/>
    <col min="6923" max="6923" width="10" style="1" bestFit="1" customWidth="1"/>
    <col min="6924" max="6924" width="11.5703125" style="1" bestFit="1" customWidth="1"/>
    <col min="6925" max="7168" width="11.42578125" style="1" customWidth="1"/>
    <col min="7169" max="7169" width="11.140625" style="1" bestFit="1" customWidth="1"/>
    <col min="7170" max="7170" width="47.42578125" style="1" bestFit="1" customWidth="1"/>
    <col min="7171" max="7171" width="11.42578125" style="1" customWidth="1"/>
    <col min="7172" max="7172" width="9.5703125" style="1" bestFit="1" customWidth="1"/>
    <col min="7173" max="7173" width="12.42578125" style="1" bestFit="1" customWidth="1"/>
    <col min="7174" max="7174" width="9" style="1" bestFit="1" customWidth="1"/>
    <col min="7175" max="7175" width="9.5703125" style="1" bestFit="1" customWidth="1"/>
    <col min="7176" max="7176" width="10.85546875" style="1" bestFit="1" customWidth="1"/>
    <col min="7177" max="7178" width="11.7109375" style="1" customWidth="1"/>
    <col min="7179" max="7179" width="10" style="1" bestFit="1" customWidth="1"/>
    <col min="7180" max="7180" width="11.5703125" style="1" bestFit="1" customWidth="1"/>
    <col min="7181" max="7424" width="11.42578125" style="1" customWidth="1"/>
    <col min="7425" max="7425" width="11.140625" style="1" bestFit="1" customWidth="1"/>
    <col min="7426" max="7426" width="47.42578125" style="1" bestFit="1" customWidth="1"/>
    <col min="7427" max="7427" width="11.42578125" style="1" customWidth="1"/>
    <col min="7428" max="7428" width="9.5703125" style="1" bestFit="1" customWidth="1"/>
    <col min="7429" max="7429" width="12.42578125" style="1" bestFit="1" customWidth="1"/>
    <col min="7430" max="7430" width="9" style="1" bestFit="1" customWidth="1"/>
    <col min="7431" max="7431" width="9.5703125" style="1" bestFit="1" customWidth="1"/>
    <col min="7432" max="7432" width="10.85546875" style="1" bestFit="1" customWidth="1"/>
    <col min="7433" max="7434" width="11.7109375" style="1" customWidth="1"/>
    <col min="7435" max="7435" width="10" style="1" bestFit="1" customWidth="1"/>
    <col min="7436" max="7436" width="11.5703125" style="1" bestFit="1" customWidth="1"/>
    <col min="7437" max="7680" width="11.42578125" style="1" customWidth="1"/>
    <col min="7681" max="7681" width="11.140625" style="1" bestFit="1" customWidth="1"/>
    <col min="7682" max="7682" width="47.42578125" style="1" bestFit="1" customWidth="1"/>
    <col min="7683" max="7683" width="11.42578125" style="1" customWidth="1"/>
    <col min="7684" max="7684" width="9.5703125" style="1" bestFit="1" customWidth="1"/>
    <col min="7685" max="7685" width="12.42578125" style="1" bestFit="1" customWidth="1"/>
    <col min="7686" max="7686" width="9" style="1" bestFit="1" customWidth="1"/>
    <col min="7687" max="7687" width="9.5703125" style="1" bestFit="1" customWidth="1"/>
    <col min="7688" max="7688" width="10.85546875" style="1" bestFit="1" customWidth="1"/>
    <col min="7689" max="7690" width="11.7109375" style="1" customWidth="1"/>
    <col min="7691" max="7691" width="10" style="1" bestFit="1" customWidth="1"/>
    <col min="7692" max="7692" width="11.5703125" style="1" bestFit="1" customWidth="1"/>
    <col min="7693" max="7936" width="11.42578125" style="1" customWidth="1"/>
    <col min="7937" max="7937" width="11.140625" style="1" bestFit="1" customWidth="1"/>
    <col min="7938" max="7938" width="47.42578125" style="1" bestFit="1" customWidth="1"/>
    <col min="7939" max="7939" width="11.42578125" style="1" customWidth="1"/>
    <col min="7940" max="7940" width="9.5703125" style="1" bestFit="1" customWidth="1"/>
    <col min="7941" max="7941" width="12.42578125" style="1" bestFit="1" customWidth="1"/>
    <col min="7942" max="7942" width="9" style="1" bestFit="1" customWidth="1"/>
    <col min="7943" max="7943" width="9.5703125" style="1" bestFit="1" customWidth="1"/>
    <col min="7944" max="7944" width="10.85546875" style="1" bestFit="1" customWidth="1"/>
    <col min="7945" max="7946" width="11.7109375" style="1" customWidth="1"/>
    <col min="7947" max="7947" width="10" style="1" bestFit="1" customWidth="1"/>
    <col min="7948" max="7948" width="11.5703125" style="1" bestFit="1" customWidth="1"/>
    <col min="7949" max="8192" width="11.42578125" style="1" customWidth="1"/>
    <col min="8193" max="8193" width="11.140625" style="1" bestFit="1" customWidth="1"/>
    <col min="8194" max="8194" width="47.42578125" style="1" bestFit="1" customWidth="1"/>
    <col min="8195" max="8195" width="11.42578125" style="1" customWidth="1"/>
    <col min="8196" max="8196" width="9.5703125" style="1" bestFit="1" customWidth="1"/>
    <col min="8197" max="8197" width="12.42578125" style="1" bestFit="1" customWidth="1"/>
    <col min="8198" max="8198" width="9" style="1" bestFit="1" customWidth="1"/>
    <col min="8199" max="8199" width="9.5703125" style="1" bestFit="1" customWidth="1"/>
    <col min="8200" max="8200" width="10.85546875" style="1" bestFit="1" customWidth="1"/>
    <col min="8201" max="8202" width="11.7109375" style="1" customWidth="1"/>
    <col min="8203" max="8203" width="10" style="1" bestFit="1" customWidth="1"/>
    <col min="8204" max="8204" width="11.5703125" style="1" bestFit="1" customWidth="1"/>
    <col min="8205" max="8448" width="11.42578125" style="1" customWidth="1"/>
    <col min="8449" max="8449" width="11.140625" style="1" bestFit="1" customWidth="1"/>
    <col min="8450" max="8450" width="47.42578125" style="1" bestFit="1" customWidth="1"/>
    <col min="8451" max="8451" width="11.42578125" style="1" customWidth="1"/>
    <col min="8452" max="8452" width="9.5703125" style="1" bestFit="1" customWidth="1"/>
    <col min="8453" max="8453" width="12.42578125" style="1" bestFit="1" customWidth="1"/>
    <col min="8454" max="8454" width="9" style="1" bestFit="1" customWidth="1"/>
    <col min="8455" max="8455" width="9.5703125" style="1" bestFit="1" customWidth="1"/>
    <col min="8456" max="8456" width="10.85546875" style="1" bestFit="1" customWidth="1"/>
    <col min="8457" max="8458" width="11.7109375" style="1" customWidth="1"/>
    <col min="8459" max="8459" width="10" style="1" bestFit="1" customWidth="1"/>
    <col min="8460" max="8460" width="11.5703125" style="1" bestFit="1" customWidth="1"/>
    <col min="8461" max="8704" width="11.42578125" style="1" customWidth="1"/>
    <col min="8705" max="8705" width="11.140625" style="1" bestFit="1" customWidth="1"/>
    <col min="8706" max="8706" width="47.42578125" style="1" bestFit="1" customWidth="1"/>
    <col min="8707" max="8707" width="11.42578125" style="1" customWidth="1"/>
    <col min="8708" max="8708" width="9.5703125" style="1" bestFit="1" customWidth="1"/>
    <col min="8709" max="8709" width="12.42578125" style="1" bestFit="1" customWidth="1"/>
    <col min="8710" max="8710" width="9" style="1" bestFit="1" customWidth="1"/>
    <col min="8711" max="8711" width="9.5703125" style="1" bestFit="1" customWidth="1"/>
    <col min="8712" max="8712" width="10.85546875" style="1" bestFit="1" customWidth="1"/>
    <col min="8713" max="8714" width="11.7109375" style="1" customWidth="1"/>
    <col min="8715" max="8715" width="10" style="1" bestFit="1" customWidth="1"/>
    <col min="8716" max="8716" width="11.5703125" style="1" bestFit="1" customWidth="1"/>
    <col min="8717" max="8960" width="11.42578125" style="1" customWidth="1"/>
    <col min="8961" max="8961" width="11.140625" style="1" bestFit="1" customWidth="1"/>
    <col min="8962" max="8962" width="47.42578125" style="1" bestFit="1" customWidth="1"/>
    <col min="8963" max="8963" width="11.42578125" style="1" customWidth="1"/>
    <col min="8964" max="8964" width="9.5703125" style="1" bestFit="1" customWidth="1"/>
    <col min="8965" max="8965" width="12.42578125" style="1" bestFit="1" customWidth="1"/>
    <col min="8966" max="8966" width="9" style="1" bestFit="1" customWidth="1"/>
    <col min="8967" max="8967" width="9.5703125" style="1" bestFit="1" customWidth="1"/>
    <col min="8968" max="8968" width="10.85546875" style="1" bestFit="1" customWidth="1"/>
    <col min="8969" max="8970" width="11.7109375" style="1" customWidth="1"/>
    <col min="8971" max="8971" width="10" style="1" bestFit="1" customWidth="1"/>
    <col min="8972" max="8972" width="11.5703125" style="1" bestFit="1" customWidth="1"/>
    <col min="8973" max="9216" width="11.42578125" style="1" customWidth="1"/>
    <col min="9217" max="9217" width="11.140625" style="1" bestFit="1" customWidth="1"/>
    <col min="9218" max="9218" width="47.42578125" style="1" bestFit="1" customWidth="1"/>
    <col min="9219" max="9219" width="11.42578125" style="1" customWidth="1"/>
    <col min="9220" max="9220" width="9.5703125" style="1" bestFit="1" customWidth="1"/>
    <col min="9221" max="9221" width="12.42578125" style="1" bestFit="1" customWidth="1"/>
    <col min="9222" max="9222" width="9" style="1" bestFit="1" customWidth="1"/>
    <col min="9223" max="9223" width="9.5703125" style="1" bestFit="1" customWidth="1"/>
    <col min="9224" max="9224" width="10.85546875" style="1" bestFit="1" customWidth="1"/>
    <col min="9225" max="9226" width="11.7109375" style="1" customWidth="1"/>
    <col min="9227" max="9227" width="10" style="1" bestFit="1" customWidth="1"/>
    <col min="9228" max="9228" width="11.5703125" style="1" bestFit="1" customWidth="1"/>
    <col min="9229" max="9472" width="11.42578125" style="1" customWidth="1"/>
    <col min="9473" max="9473" width="11.140625" style="1" bestFit="1" customWidth="1"/>
    <col min="9474" max="9474" width="47.42578125" style="1" bestFit="1" customWidth="1"/>
    <col min="9475" max="9475" width="11.42578125" style="1" customWidth="1"/>
    <col min="9476" max="9476" width="9.5703125" style="1" bestFit="1" customWidth="1"/>
    <col min="9477" max="9477" width="12.42578125" style="1" bestFit="1" customWidth="1"/>
    <col min="9478" max="9478" width="9" style="1" bestFit="1" customWidth="1"/>
    <col min="9479" max="9479" width="9.5703125" style="1" bestFit="1" customWidth="1"/>
    <col min="9480" max="9480" width="10.85546875" style="1" bestFit="1" customWidth="1"/>
    <col min="9481" max="9482" width="11.7109375" style="1" customWidth="1"/>
    <col min="9483" max="9483" width="10" style="1" bestFit="1" customWidth="1"/>
    <col min="9484" max="9484" width="11.5703125" style="1" bestFit="1" customWidth="1"/>
    <col min="9485" max="9728" width="11.42578125" style="1" customWidth="1"/>
    <col min="9729" max="9729" width="11.140625" style="1" bestFit="1" customWidth="1"/>
    <col min="9730" max="9730" width="47.42578125" style="1" bestFit="1" customWidth="1"/>
    <col min="9731" max="9731" width="11.42578125" style="1" customWidth="1"/>
    <col min="9732" max="9732" width="9.5703125" style="1" bestFit="1" customWidth="1"/>
    <col min="9733" max="9733" width="12.42578125" style="1" bestFit="1" customWidth="1"/>
    <col min="9734" max="9734" width="9" style="1" bestFit="1" customWidth="1"/>
    <col min="9735" max="9735" width="9.5703125" style="1" bestFit="1" customWidth="1"/>
    <col min="9736" max="9736" width="10.85546875" style="1" bestFit="1" customWidth="1"/>
    <col min="9737" max="9738" width="11.7109375" style="1" customWidth="1"/>
    <col min="9739" max="9739" width="10" style="1" bestFit="1" customWidth="1"/>
    <col min="9740" max="9740" width="11.5703125" style="1" bestFit="1" customWidth="1"/>
    <col min="9741" max="9984" width="11.42578125" style="1" customWidth="1"/>
    <col min="9985" max="9985" width="11.140625" style="1" bestFit="1" customWidth="1"/>
    <col min="9986" max="9986" width="47.42578125" style="1" bestFit="1" customWidth="1"/>
    <col min="9987" max="9987" width="11.42578125" style="1" customWidth="1"/>
    <col min="9988" max="9988" width="9.5703125" style="1" bestFit="1" customWidth="1"/>
    <col min="9989" max="9989" width="12.42578125" style="1" bestFit="1" customWidth="1"/>
    <col min="9990" max="9990" width="9" style="1" bestFit="1" customWidth="1"/>
    <col min="9991" max="9991" width="9.5703125" style="1" bestFit="1" customWidth="1"/>
    <col min="9992" max="9992" width="10.85546875" style="1" bestFit="1" customWidth="1"/>
    <col min="9993" max="9994" width="11.7109375" style="1" customWidth="1"/>
    <col min="9995" max="9995" width="10" style="1" bestFit="1" customWidth="1"/>
    <col min="9996" max="9996" width="11.5703125" style="1" bestFit="1" customWidth="1"/>
    <col min="9997" max="10240" width="11.42578125" style="1" customWidth="1"/>
    <col min="10241" max="10241" width="11.140625" style="1" bestFit="1" customWidth="1"/>
    <col min="10242" max="10242" width="47.42578125" style="1" bestFit="1" customWidth="1"/>
    <col min="10243" max="10243" width="11.42578125" style="1" customWidth="1"/>
    <col min="10244" max="10244" width="9.5703125" style="1" bestFit="1" customWidth="1"/>
    <col min="10245" max="10245" width="12.42578125" style="1" bestFit="1" customWidth="1"/>
    <col min="10246" max="10246" width="9" style="1" bestFit="1" customWidth="1"/>
    <col min="10247" max="10247" width="9.5703125" style="1" bestFit="1" customWidth="1"/>
    <col min="10248" max="10248" width="10.85546875" style="1" bestFit="1" customWidth="1"/>
    <col min="10249" max="10250" width="11.7109375" style="1" customWidth="1"/>
    <col min="10251" max="10251" width="10" style="1" bestFit="1" customWidth="1"/>
    <col min="10252" max="10252" width="11.5703125" style="1" bestFit="1" customWidth="1"/>
    <col min="10253" max="10496" width="11.42578125" style="1" customWidth="1"/>
    <col min="10497" max="10497" width="11.140625" style="1" bestFit="1" customWidth="1"/>
    <col min="10498" max="10498" width="47.42578125" style="1" bestFit="1" customWidth="1"/>
    <col min="10499" max="10499" width="11.42578125" style="1" customWidth="1"/>
    <col min="10500" max="10500" width="9.5703125" style="1" bestFit="1" customWidth="1"/>
    <col min="10501" max="10501" width="12.42578125" style="1" bestFit="1" customWidth="1"/>
    <col min="10502" max="10502" width="9" style="1" bestFit="1" customWidth="1"/>
    <col min="10503" max="10503" width="9.5703125" style="1" bestFit="1" customWidth="1"/>
    <col min="10504" max="10504" width="10.85546875" style="1" bestFit="1" customWidth="1"/>
    <col min="10505" max="10506" width="11.7109375" style="1" customWidth="1"/>
    <col min="10507" max="10507" width="10" style="1" bestFit="1" customWidth="1"/>
    <col min="10508" max="10508" width="11.5703125" style="1" bestFit="1" customWidth="1"/>
    <col min="10509" max="10752" width="11.42578125" style="1" customWidth="1"/>
    <col min="10753" max="10753" width="11.140625" style="1" bestFit="1" customWidth="1"/>
    <col min="10754" max="10754" width="47.42578125" style="1" bestFit="1" customWidth="1"/>
    <col min="10755" max="10755" width="11.42578125" style="1" customWidth="1"/>
    <col min="10756" max="10756" width="9.5703125" style="1" bestFit="1" customWidth="1"/>
    <col min="10757" max="10757" width="12.42578125" style="1" bestFit="1" customWidth="1"/>
    <col min="10758" max="10758" width="9" style="1" bestFit="1" customWidth="1"/>
    <col min="10759" max="10759" width="9.5703125" style="1" bestFit="1" customWidth="1"/>
    <col min="10760" max="10760" width="10.85546875" style="1" bestFit="1" customWidth="1"/>
    <col min="10761" max="10762" width="11.7109375" style="1" customWidth="1"/>
    <col min="10763" max="10763" width="10" style="1" bestFit="1" customWidth="1"/>
    <col min="10764" max="10764" width="11.5703125" style="1" bestFit="1" customWidth="1"/>
    <col min="10765" max="11008" width="11.42578125" style="1" customWidth="1"/>
    <col min="11009" max="11009" width="11.140625" style="1" bestFit="1" customWidth="1"/>
    <col min="11010" max="11010" width="47.42578125" style="1" bestFit="1" customWidth="1"/>
    <col min="11011" max="11011" width="11.42578125" style="1" customWidth="1"/>
    <col min="11012" max="11012" width="9.5703125" style="1" bestFit="1" customWidth="1"/>
    <col min="11013" max="11013" width="12.42578125" style="1" bestFit="1" customWidth="1"/>
    <col min="11014" max="11014" width="9" style="1" bestFit="1" customWidth="1"/>
    <col min="11015" max="11015" width="9.5703125" style="1" bestFit="1" customWidth="1"/>
    <col min="11016" max="11016" width="10.85546875" style="1" bestFit="1" customWidth="1"/>
    <col min="11017" max="11018" width="11.7109375" style="1" customWidth="1"/>
    <col min="11019" max="11019" width="10" style="1" bestFit="1" customWidth="1"/>
    <col min="11020" max="11020" width="11.5703125" style="1" bestFit="1" customWidth="1"/>
    <col min="11021" max="11264" width="11.42578125" style="1" customWidth="1"/>
    <col min="11265" max="11265" width="11.140625" style="1" bestFit="1" customWidth="1"/>
    <col min="11266" max="11266" width="47.42578125" style="1" bestFit="1" customWidth="1"/>
    <col min="11267" max="11267" width="11.42578125" style="1" customWidth="1"/>
    <col min="11268" max="11268" width="9.5703125" style="1" bestFit="1" customWidth="1"/>
    <col min="11269" max="11269" width="12.42578125" style="1" bestFit="1" customWidth="1"/>
    <col min="11270" max="11270" width="9" style="1" bestFit="1" customWidth="1"/>
    <col min="11271" max="11271" width="9.5703125" style="1" bestFit="1" customWidth="1"/>
    <col min="11272" max="11272" width="10.85546875" style="1" bestFit="1" customWidth="1"/>
    <col min="11273" max="11274" width="11.7109375" style="1" customWidth="1"/>
    <col min="11275" max="11275" width="10" style="1" bestFit="1" customWidth="1"/>
    <col min="11276" max="11276" width="11.5703125" style="1" bestFit="1" customWidth="1"/>
    <col min="11277" max="11520" width="11.42578125" style="1" customWidth="1"/>
    <col min="11521" max="11521" width="11.140625" style="1" bestFit="1" customWidth="1"/>
    <col min="11522" max="11522" width="47.42578125" style="1" bestFit="1" customWidth="1"/>
    <col min="11523" max="11523" width="11.42578125" style="1" customWidth="1"/>
    <col min="11524" max="11524" width="9.5703125" style="1" bestFit="1" customWidth="1"/>
    <col min="11525" max="11525" width="12.42578125" style="1" bestFit="1" customWidth="1"/>
    <col min="11526" max="11526" width="9" style="1" bestFit="1" customWidth="1"/>
    <col min="11527" max="11527" width="9.5703125" style="1" bestFit="1" customWidth="1"/>
    <col min="11528" max="11528" width="10.85546875" style="1" bestFit="1" customWidth="1"/>
    <col min="11529" max="11530" width="11.7109375" style="1" customWidth="1"/>
    <col min="11531" max="11531" width="10" style="1" bestFit="1" customWidth="1"/>
    <col min="11532" max="11532" width="11.5703125" style="1" bestFit="1" customWidth="1"/>
    <col min="11533" max="11776" width="11.42578125" style="1" customWidth="1"/>
    <col min="11777" max="11777" width="11.140625" style="1" bestFit="1" customWidth="1"/>
    <col min="11778" max="11778" width="47.42578125" style="1" bestFit="1" customWidth="1"/>
    <col min="11779" max="11779" width="11.42578125" style="1" customWidth="1"/>
    <col min="11780" max="11780" width="9.5703125" style="1" bestFit="1" customWidth="1"/>
    <col min="11781" max="11781" width="12.42578125" style="1" bestFit="1" customWidth="1"/>
    <col min="11782" max="11782" width="9" style="1" bestFit="1" customWidth="1"/>
    <col min="11783" max="11783" width="9.5703125" style="1" bestFit="1" customWidth="1"/>
    <col min="11784" max="11784" width="10.85546875" style="1" bestFit="1" customWidth="1"/>
    <col min="11785" max="11786" width="11.7109375" style="1" customWidth="1"/>
    <col min="11787" max="11787" width="10" style="1" bestFit="1" customWidth="1"/>
    <col min="11788" max="11788" width="11.5703125" style="1" bestFit="1" customWidth="1"/>
    <col min="11789" max="12032" width="11.42578125" style="1" customWidth="1"/>
    <col min="12033" max="12033" width="11.140625" style="1" bestFit="1" customWidth="1"/>
    <col min="12034" max="12034" width="47.42578125" style="1" bestFit="1" customWidth="1"/>
    <col min="12035" max="12035" width="11.42578125" style="1" customWidth="1"/>
    <col min="12036" max="12036" width="9.5703125" style="1" bestFit="1" customWidth="1"/>
    <col min="12037" max="12037" width="12.42578125" style="1" bestFit="1" customWidth="1"/>
    <col min="12038" max="12038" width="9" style="1" bestFit="1" customWidth="1"/>
    <col min="12039" max="12039" width="9.5703125" style="1" bestFit="1" customWidth="1"/>
    <col min="12040" max="12040" width="10.85546875" style="1" bestFit="1" customWidth="1"/>
    <col min="12041" max="12042" width="11.7109375" style="1" customWidth="1"/>
    <col min="12043" max="12043" width="10" style="1" bestFit="1" customWidth="1"/>
    <col min="12044" max="12044" width="11.5703125" style="1" bestFit="1" customWidth="1"/>
    <col min="12045" max="12288" width="11.42578125" style="1" customWidth="1"/>
    <col min="12289" max="12289" width="11.140625" style="1" bestFit="1" customWidth="1"/>
    <col min="12290" max="12290" width="47.42578125" style="1" bestFit="1" customWidth="1"/>
    <col min="12291" max="12291" width="11.42578125" style="1" customWidth="1"/>
    <col min="12292" max="12292" width="9.5703125" style="1" bestFit="1" customWidth="1"/>
    <col min="12293" max="12293" width="12.42578125" style="1" bestFit="1" customWidth="1"/>
    <col min="12294" max="12294" width="9" style="1" bestFit="1" customWidth="1"/>
    <col min="12295" max="12295" width="9.5703125" style="1" bestFit="1" customWidth="1"/>
    <col min="12296" max="12296" width="10.85546875" style="1" bestFit="1" customWidth="1"/>
    <col min="12297" max="12298" width="11.7109375" style="1" customWidth="1"/>
    <col min="12299" max="12299" width="10" style="1" bestFit="1" customWidth="1"/>
    <col min="12300" max="12300" width="11.5703125" style="1" bestFit="1" customWidth="1"/>
    <col min="12301" max="12544" width="11.42578125" style="1" customWidth="1"/>
    <col min="12545" max="12545" width="11.140625" style="1" bestFit="1" customWidth="1"/>
    <col min="12546" max="12546" width="47.42578125" style="1" bestFit="1" customWidth="1"/>
    <col min="12547" max="12547" width="11.42578125" style="1" customWidth="1"/>
    <col min="12548" max="12548" width="9.5703125" style="1" bestFit="1" customWidth="1"/>
    <col min="12549" max="12549" width="12.42578125" style="1" bestFit="1" customWidth="1"/>
    <col min="12550" max="12550" width="9" style="1" bestFit="1" customWidth="1"/>
    <col min="12551" max="12551" width="9.5703125" style="1" bestFit="1" customWidth="1"/>
    <col min="12552" max="12552" width="10.85546875" style="1" bestFit="1" customWidth="1"/>
    <col min="12553" max="12554" width="11.7109375" style="1" customWidth="1"/>
    <col min="12555" max="12555" width="10" style="1" bestFit="1" customWidth="1"/>
    <col min="12556" max="12556" width="11.5703125" style="1" bestFit="1" customWidth="1"/>
    <col min="12557" max="12800" width="11.42578125" style="1" customWidth="1"/>
    <col min="12801" max="12801" width="11.140625" style="1" bestFit="1" customWidth="1"/>
    <col min="12802" max="12802" width="47.42578125" style="1" bestFit="1" customWidth="1"/>
    <col min="12803" max="12803" width="11.42578125" style="1" customWidth="1"/>
    <col min="12804" max="12804" width="9.5703125" style="1" bestFit="1" customWidth="1"/>
    <col min="12805" max="12805" width="12.42578125" style="1" bestFit="1" customWidth="1"/>
    <col min="12806" max="12806" width="9" style="1" bestFit="1" customWidth="1"/>
    <col min="12807" max="12807" width="9.5703125" style="1" bestFit="1" customWidth="1"/>
    <col min="12808" max="12808" width="10.85546875" style="1" bestFit="1" customWidth="1"/>
    <col min="12809" max="12810" width="11.7109375" style="1" customWidth="1"/>
    <col min="12811" max="12811" width="10" style="1" bestFit="1" customWidth="1"/>
    <col min="12812" max="12812" width="11.5703125" style="1" bestFit="1" customWidth="1"/>
    <col min="12813" max="13056" width="11.42578125" style="1" customWidth="1"/>
    <col min="13057" max="13057" width="11.140625" style="1" bestFit="1" customWidth="1"/>
    <col min="13058" max="13058" width="47.42578125" style="1" bestFit="1" customWidth="1"/>
    <col min="13059" max="13059" width="11.42578125" style="1" customWidth="1"/>
    <col min="13060" max="13060" width="9.5703125" style="1" bestFit="1" customWidth="1"/>
    <col min="13061" max="13061" width="12.42578125" style="1" bestFit="1" customWidth="1"/>
    <col min="13062" max="13062" width="9" style="1" bestFit="1" customWidth="1"/>
    <col min="13063" max="13063" width="9.5703125" style="1" bestFit="1" customWidth="1"/>
    <col min="13064" max="13064" width="10.85546875" style="1" bestFit="1" customWidth="1"/>
    <col min="13065" max="13066" width="11.7109375" style="1" customWidth="1"/>
    <col min="13067" max="13067" width="10" style="1" bestFit="1" customWidth="1"/>
    <col min="13068" max="13068" width="11.5703125" style="1" bestFit="1" customWidth="1"/>
    <col min="13069" max="13312" width="11.42578125" style="1" customWidth="1"/>
    <col min="13313" max="13313" width="11.140625" style="1" bestFit="1" customWidth="1"/>
    <col min="13314" max="13314" width="47.42578125" style="1" bestFit="1" customWidth="1"/>
    <col min="13315" max="13315" width="11.42578125" style="1" customWidth="1"/>
    <col min="13316" max="13316" width="9.5703125" style="1" bestFit="1" customWidth="1"/>
    <col min="13317" max="13317" width="12.42578125" style="1" bestFit="1" customWidth="1"/>
    <col min="13318" max="13318" width="9" style="1" bestFit="1" customWidth="1"/>
    <col min="13319" max="13319" width="9.5703125" style="1" bestFit="1" customWidth="1"/>
    <col min="13320" max="13320" width="10.85546875" style="1" bestFit="1" customWidth="1"/>
    <col min="13321" max="13322" width="11.7109375" style="1" customWidth="1"/>
    <col min="13323" max="13323" width="10" style="1" bestFit="1" customWidth="1"/>
    <col min="13324" max="13324" width="11.5703125" style="1" bestFit="1" customWidth="1"/>
    <col min="13325" max="13568" width="11.42578125" style="1" customWidth="1"/>
    <col min="13569" max="13569" width="11.140625" style="1" bestFit="1" customWidth="1"/>
    <col min="13570" max="13570" width="47.42578125" style="1" bestFit="1" customWidth="1"/>
    <col min="13571" max="13571" width="11.42578125" style="1" customWidth="1"/>
    <col min="13572" max="13572" width="9.5703125" style="1" bestFit="1" customWidth="1"/>
    <col min="13573" max="13573" width="12.42578125" style="1" bestFit="1" customWidth="1"/>
    <col min="13574" max="13574" width="9" style="1" bestFit="1" customWidth="1"/>
    <col min="13575" max="13575" width="9.5703125" style="1" bestFit="1" customWidth="1"/>
    <col min="13576" max="13576" width="10.85546875" style="1" bestFit="1" customWidth="1"/>
    <col min="13577" max="13578" width="11.7109375" style="1" customWidth="1"/>
    <col min="13579" max="13579" width="10" style="1" bestFit="1" customWidth="1"/>
    <col min="13580" max="13580" width="11.5703125" style="1" bestFit="1" customWidth="1"/>
    <col min="13581" max="13824" width="11.42578125" style="1" customWidth="1"/>
    <col min="13825" max="13825" width="11.140625" style="1" bestFit="1" customWidth="1"/>
    <col min="13826" max="13826" width="47.42578125" style="1" bestFit="1" customWidth="1"/>
    <col min="13827" max="13827" width="11.42578125" style="1" customWidth="1"/>
    <col min="13828" max="13828" width="9.5703125" style="1" bestFit="1" customWidth="1"/>
    <col min="13829" max="13829" width="12.42578125" style="1" bestFit="1" customWidth="1"/>
    <col min="13830" max="13830" width="9" style="1" bestFit="1" customWidth="1"/>
    <col min="13831" max="13831" width="9.5703125" style="1" bestFit="1" customWidth="1"/>
    <col min="13832" max="13832" width="10.85546875" style="1" bestFit="1" customWidth="1"/>
    <col min="13833" max="13834" width="11.7109375" style="1" customWidth="1"/>
    <col min="13835" max="13835" width="10" style="1" bestFit="1" customWidth="1"/>
    <col min="13836" max="13836" width="11.5703125" style="1" bestFit="1" customWidth="1"/>
    <col min="13837" max="14080" width="11.42578125" style="1" customWidth="1"/>
    <col min="14081" max="14081" width="11.140625" style="1" bestFit="1" customWidth="1"/>
    <col min="14082" max="14082" width="47.42578125" style="1" bestFit="1" customWidth="1"/>
    <col min="14083" max="14083" width="11.42578125" style="1" customWidth="1"/>
    <col min="14084" max="14084" width="9.5703125" style="1" bestFit="1" customWidth="1"/>
    <col min="14085" max="14085" width="12.42578125" style="1" bestFit="1" customWidth="1"/>
    <col min="14086" max="14086" width="9" style="1" bestFit="1" customWidth="1"/>
    <col min="14087" max="14087" width="9.5703125" style="1" bestFit="1" customWidth="1"/>
    <col min="14088" max="14088" width="10.85546875" style="1" bestFit="1" customWidth="1"/>
    <col min="14089" max="14090" width="11.7109375" style="1" customWidth="1"/>
    <col min="14091" max="14091" width="10" style="1" bestFit="1" customWidth="1"/>
    <col min="14092" max="14092" width="11.5703125" style="1" bestFit="1" customWidth="1"/>
    <col min="14093" max="14336" width="11.42578125" style="1" customWidth="1"/>
    <col min="14337" max="14337" width="11.140625" style="1" bestFit="1" customWidth="1"/>
    <col min="14338" max="14338" width="47.42578125" style="1" bestFit="1" customWidth="1"/>
    <col min="14339" max="14339" width="11.42578125" style="1" customWidth="1"/>
    <col min="14340" max="14340" width="9.5703125" style="1" bestFit="1" customWidth="1"/>
    <col min="14341" max="14341" width="12.42578125" style="1" bestFit="1" customWidth="1"/>
    <col min="14342" max="14342" width="9" style="1" bestFit="1" customWidth="1"/>
    <col min="14343" max="14343" width="9.5703125" style="1" bestFit="1" customWidth="1"/>
    <col min="14344" max="14344" width="10.85546875" style="1" bestFit="1" customWidth="1"/>
    <col min="14345" max="14346" width="11.7109375" style="1" customWidth="1"/>
    <col min="14347" max="14347" width="10" style="1" bestFit="1" customWidth="1"/>
    <col min="14348" max="14348" width="11.5703125" style="1" bestFit="1" customWidth="1"/>
    <col min="14349" max="14592" width="11.42578125" style="1" customWidth="1"/>
    <col min="14593" max="14593" width="11.140625" style="1" bestFit="1" customWidth="1"/>
    <col min="14594" max="14594" width="47.42578125" style="1" bestFit="1" customWidth="1"/>
    <col min="14595" max="14595" width="11.42578125" style="1" customWidth="1"/>
    <col min="14596" max="14596" width="9.5703125" style="1" bestFit="1" customWidth="1"/>
    <col min="14597" max="14597" width="12.42578125" style="1" bestFit="1" customWidth="1"/>
    <col min="14598" max="14598" width="9" style="1" bestFit="1" customWidth="1"/>
    <col min="14599" max="14599" width="9.5703125" style="1" bestFit="1" customWidth="1"/>
    <col min="14600" max="14600" width="10.85546875" style="1" bestFit="1" customWidth="1"/>
    <col min="14601" max="14602" width="11.7109375" style="1" customWidth="1"/>
    <col min="14603" max="14603" width="10" style="1" bestFit="1" customWidth="1"/>
    <col min="14604" max="14604" width="11.5703125" style="1" bestFit="1" customWidth="1"/>
    <col min="14605" max="14848" width="11.42578125" style="1" customWidth="1"/>
    <col min="14849" max="14849" width="11.140625" style="1" bestFit="1" customWidth="1"/>
    <col min="14850" max="14850" width="47.42578125" style="1" bestFit="1" customWidth="1"/>
    <col min="14851" max="14851" width="11.42578125" style="1" customWidth="1"/>
    <col min="14852" max="14852" width="9.5703125" style="1" bestFit="1" customWidth="1"/>
    <col min="14853" max="14853" width="12.42578125" style="1" bestFit="1" customWidth="1"/>
    <col min="14854" max="14854" width="9" style="1" bestFit="1" customWidth="1"/>
    <col min="14855" max="14855" width="9.5703125" style="1" bestFit="1" customWidth="1"/>
    <col min="14856" max="14856" width="10.85546875" style="1" bestFit="1" customWidth="1"/>
    <col min="14857" max="14858" width="11.7109375" style="1" customWidth="1"/>
    <col min="14859" max="14859" width="10" style="1" bestFit="1" customWidth="1"/>
    <col min="14860" max="14860" width="11.5703125" style="1" bestFit="1" customWidth="1"/>
    <col min="14861" max="15104" width="11.42578125" style="1" customWidth="1"/>
    <col min="15105" max="15105" width="11.140625" style="1" bestFit="1" customWidth="1"/>
    <col min="15106" max="15106" width="47.42578125" style="1" bestFit="1" customWidth="1"/>
    <col min="15107" max="15107" width="11.42578125" style="1" customWidth="1"/>
    <col min="15108" max="15108" width="9.5703125" style="1" bestFit="1" customWidth="1"/>
    <col min="15109" max="15109" width="12.42578125" style="1" bestFit="1" customWidth="1"/>
    <col min="15110" max="15110" width="9" style="1" bestFit="1" customWidth="1"/>
    <col min="15111" max="15111" width="9.5703125" style="1" bestFit="1" customWidth="1"/>
    <col min="15112" max="15112" width="10.85546875" style="1" bestFit="1" customWidth="1"/>
    <col min="15113" max="15114" width="11.7109375" style="1" customWidth="1"/>
    <col min="15115" max="15115" width="10" style="1" bestFit="1" customWidth="1"/>
    <col min="15116" max="15116" width="11.5703125" style="1" bestFit="1" customWidth="1"/>
    <col min="15117" max="15360" width="11.42578125" style="1" customWidth="1"/>
    <col min="15361" max="15361" width="11.140625" style="1" bestFit="1" customWidth="1"/>
    <col min="15362" max="15362" width="47.42578125" style="1" bestFit="1" customWidth="1"/>
    <col min="15363" max="15363" width="11.42578125" style="1" customWidth="1"/>
    <col min="15364" max="15364" width="9.5703125" style="1" bestFit="1" customWidth="1"/>
    <col min="15365" max="15365" width="12.42578125" style="1" bestFit="1" customWidth="1"/>
    <col min="15366" max="15366" width="9" style="1" bestFit="1" customWidth="1"/>
    <col min="15367" max="15367" width="9.5703125" style="1" bestFit="1" customWidth="1"/>
    <col min="15368" max="15368" width="10.85546875" style="1" bestFit="1" customWidth="1"/>
    <col min="15369" max="15370" width="11.7109375" style="1" customWidth="1"/>
    <col min="15371" max="15371" width="10" style="1" bestFit="1" customWidth="1"/>
    <col min="15372" max="15372" width="11.5703125" style="1" bestFit="1" customWidth="1"/>
    <col min="15373" max="15616" width="11.42578125" style="1" customWidth="1"/>
    <col min="15617" max="15617" width="11.140625" style="1" bestFit="1" customWidth="1"/>
    <col min="15618" max="15618" width="47.42578125" style="1" bestFit="1" customWidth="1"/>
    <col min="15619" max="15619" width="11.42578125" style="1" customWidth="1"/>
    <col min="15620" max="15620" width="9.5703125" style="1" bestFit="1" customWidth="1"/>
    <col min="15621" max="15621" width="12.42578125" style="1" bestFit="1" customWidth="1"/>
    <col min="15622" max="15622" width="9" style="1" bestFit="1" customWidth="1"/>
    <col min="15623" max="15623" width="9.5703125" style="1" bestFit="1" customWidth="1"/>
    <col min="15624" max="15624" width="10.85546875" style="1" bestFit="1" customWidth="1"/>
    <col min="15625" max="15626" width="11.7109375" style="1" customWidth="1"/>
    <col min="15627" max="15627" width="10" style="1" bestFit="1" customWidth="1"/>
    <col min="15628" max="15628" width="11.5703125" style="1" bestFit="1" customWidth="1"/>
    <col min="15629" max="15872" width="11.42578125" style="1" customWidth="1"/>
    <col min="15873" max="15873" width="11.140625" style="1" bestFit="1" customWidth="1"/>
    <col min="15874" max="15874" width="47.42578125" style="1" bestFit="1" customWidth="1"/>
    <col min="15875" max="15875" width="11.42578125" style="1" customWidth="1"/>
    <col min="15876" max="15876" width="9.5703125" style="1" bestFit="1" customWidth="1"/>
    <col min="15877" max="15877" width="12.42578125" style="1" bestFit="1" customWidth="1"/>
    <col min="15878" max="15878" width="9" style="1" bestFit="1" customWidth="1"/>
    <col min="15879" max="15879" width="9.5703125" style="1" bestFit="1" customWidth="1"/>
    <col min="15880" max="15880" width="10.85546875" style="1" bestFit="1" customWidth="1"/>
    <col min="15881" max="15882" width="11.7109375" style="1" customWidth="1"/>
    <col min="15883" max="15883" width="10" style="1" bestFit="1" customWidth="1"/>
    <col min="15884" max="15884" width="11.5703125" style="1" bestFit="1" customWidth="1"/>
    <col min="15885" max="16128" width="11.42578125" style="1" customWidth="1"/>
    <col min="16129" max="16129" width="11.140625" style="1" bestFit="1" customWidth="1"/>
    <col min="16130" max="16130" width="47.42578125" style="1" bestFit="1" customWidth="1"/>
    <col min="16131" max="16131" width="11.42578125" style="1" customWidth="1"/>
    <col min="16132" max="16132" width="9.5703125" style="1" bestFit="1" customWidth="1"/>
    <col min="16133" max="16133" width="12.42578125" style="1" bestFit="1" customWidth="1"/>
    <col min="16134" max="16134" width="9" style="1" bestFit="1" customWidth="1"/>
    <col min="16135" max="16135" width="9.5703125" style="1" bestFit="1" customWidth="1"/>
    <col min="16136" max="16136" width="10.85546875" style="1" bestFit="1" customWidth="1"/>
    <col min="16137" max="16138" width="11.7109375" style="1" customWidth="1"/>
    <col min="16139" max="16139" width="10" style="1" bestFit="1" customWidth="1"/>
    <col min="16140" max="16140" width="11.5703125" style="1" bestFit="1" customWidth="1"/>
    <col min="16141" max="16384" width="11.42578125" style="1" customWidth="1"/>
  </cols>
  <sheetData>
    <row r="1" spans="1:12" ht="33" customHeight="1" x14ac:dyDescent="0.25">
      <c r="B1" s="125" t="s">
        <v>424</v>
      </c>
      <c r="C1" s="125"/>
      <c r="D1" s="125"/>
    </row>
    <row r="2" spans="1:12" s="15" customFormat="1" ht="30" x14ac:dyDescent="0.25">
      <c r="A2" s="107" t="s">
        <v>425</v>
      </c>
      <c r="B2" s="107" t="s">
        <v>2</v>
      </c>
      <c r="C2" s="108" t="s">
        <v>426</v>
      </c>
      <c r="D2" s="109" t="s">
        <v>5</v>
      </c>
      <c r="E2" s="109" t="s">
        <v>342</v>
      </c>
      <c r="F2" s="111" t="s">
        <v>427</v>
      </c>
      <c r="G2" s="112" t="s">
        <v>8</v>
      </c>
      <c r="H2" s="112" t="s">
        <v>344</v>
      </c>
      <c r="I2" s="113" t="s">
        <v>428</v>
      </c>
      <c r="J2" s="113" t="s">
        <v>429</v>
      </c>
      <c r="K2" s="114" t="s">
        <v>421</v>
      </c>
      <c r="L2" s="115" t="s">
        <v>12</v>
      </c>
    </row>
    <row r="3" spans="1:12" s="116" customFormat="1" x14ac:dyDescent="0.25">
      <c r="B3" s="116" t="s">
        <v>430</v>
      </c>
      <c r="C3" s="117">
        <v>62</v>
      </c>
      <c r="D3" s="26">
        <v>30</v>
      </c>
      <c r="E3" s="117">
        <f>C3*D3</f>
        <v>1860</v>
      </c>
      <c r="F3" s="28">
        <v>62</v>
      </c>
      <c r="G3" s="26">
        <f>50+20</f>
        <v>70</v>
      </c>
      <c r="H3" s="28">
        <f>G3*F3</f>
        <v>4340</v>
      </c>
      <c r="I3" s="118">
        <v>0</v>
      </c>
      <c r="J3" s="117">
        <f>F3/71.85*100</f>
        <v>86.29088378566459</v>
      </c>
      <c r="K3" s="26">
        <f t="shared" ref="K3:L7" si="0">D3+G3</f>
        <v>100</v>
      </c>
      <c r="L3" s="117">
        <f t="shared" si="0"/>
        <v>6200</v>
      </c>
    </row>
    <row r="4" spans="1:12" s="116" customFormat="1" x14ac:dyDescent="0.25">
      <c r="B4" s="116" t="s">
        <v>431</v>
      </c>
      <c r="C4" s="117"/>
      <c r="D4" s="26"/>
      <c r="E4" s="126"/>
      <c r="F4" s="28">
        <v>56</v>
      </c>
      <c r="G4" s="31">
        <f>30+20+40</f>
        <v>90</v>
      </c>
      <c r="H4" s="28">
        <f>G4*F4</f>
        <v>5040</v>
      </c>
      <c r="I4" s="118">
        <v>0</v>
      </c>
      <c r="J4" s="117">
        <f>F4/71.85*100</f>
        <v>77.940153096729304</v>
      </c>
      <c r="K4" s="31">
        <f t="shared" si="0"/>
        <v>90</v>
      </c>
      <c r="L4" s="117">
        <f t="shared" si="0"/>
        <v>5040</v>
      </c>
    </row>
    <row r="5" spans="1:12" s="116" customFormat="1" x14ac:dyDescent="0.25">
      <c r="B5" s="116" t="s">
        <v>432</v>
      </c>
      <c r="C5" s="117"/>
      <c r="D5" s="26"/>
      <c r="E5" s="126"/>
      <c r="F5" s="28">
        <v>64</v>
      </c>
      <c r="G5" s="31">
        <v>16</v>
      </c>
      <c r="H5" s="28">
        <f>G5*F5</f>
        <v>1024</v>
      </c>
      <c r="I5" s="118">
        <v>0</v>
      </c>
      <c r="J5" s="117">
        <f>F5/71.85*100</f>
        <v>89.074460681976348</v>
      </c>
      <c r="K5" s="31">
        <f t="shared" si="0"/>
        <v>16</v>
      </c>
      <c r="L5" s="117">
        <f t="shared" si="0"/>
        <v>1024</v>
      </c>
    </row>
    <row r="6" spans="1:12" s="116" customFormat="1" x14ac:dyDescent="0.25">
      <c r="B6" s="116" t="s">
        <v>433</v>
      </c>
      <c r="C6" s="117">
        <v>90</v>
      </c>
      <c r="D6" s="26">
        <v>1</v>
      </c>
      <c r="E6" s="28">
        <f>C6*D6</f>
        <v>90</v>
      </c>
      <c r="F6" s="28"/>
      <c r="G6" s="31"/>
      <c r="H6" s="28"/>
      <c r="I6" s="118"/>
      <c r="J6" s="117"/>
      <c r="K6" s="31">
        <f t="shared" si="0"/>
        <v>1</v>
      </c>
      <c r="L6" s="117">
        <f t="shared" si="0"/>
        <v>90</v>
      </c>
    </row>
    <row r="7" spans="1:12" s="116" customFormat="1" x14ac:dyDescent="0.25">
      <c r="B7" s="116" t="s">
        <v>434</v>
      </c>
      <c r="C7" s="117">
        <v>730</v>
      </c>
      <c r="D7" s="26">
        <v>1</v>
      </c>
      <c r="E7" s="117">
        <f>C7*D7</f>
        <v>730</v>
      </c>
      <c r="F7" s="28">
        <f>1330+850+980+950</f>
        <v>4110</v>
      </c>
      <c r="G7" s="26">
        <v>1</v>
      </c>
      <c r="H7" s="28">
        <f>G7*F7</f>
        <v>4110</v>
      </c>
      <c r="I7" s="118"/>
      <c r="J7" s="117"/>
      <c r="K7" s="26">
        <f t="shared" si="0"/>
        <v>2</v>
      </c>
      <c r="L7" s="117">
        <f t="shared" si="0"/>
        <v>4840</v>
      </c>
    </row>
    <row r="9" spans="1:12" ht="21.75" customHeight="1" x14ac:dyDescent="0.25">
      <c r="B9" s="40" t="s">
        <v>234</v>
      </c>
      <c r="C9" s="41"/>
      <c r="D9" s="42"/>
      <c r="E9" s="127">
        <f>SUM(Wilking!$E$3:$E$6)</f>
        <v>1950</v>
      </c>
      <c r="F9" s="128"/>
      <c r="G9" s="129"/>
      <c r="H9" s="127">
        <f>SUM(Wilking!$H$3:$H$6)</f>
        <v>10404</v>
      </c>
      <c r="I9" s="130"/>
      <c r="J9" s="130"/>
      <c r="K9" s="129"/>
      <c r="L9" s="131">
        <f>SUM(Wilking!$L$3:$L$6)</f>
        <v>12354</v>
      </c>
    </row>
    <row r="10" spans="1:12" ht="21.75" customHeight="1" x14ac:dyDescent="0.25">
      <c r="B10" s="40" t="s">
        <v>435</v>
      </c>
      <c r="E10" s="132">
        <f>SUM(E3:E7)</f>
        <v>2680</v>
      </c>
      <c r="F10" s="133"/>
      <c r="G10" s="134"/>
      <c r="H10" s="132">
        <f>SUM(H3:H7)</f>
        <v>14514</v>
      </c>
      <c r="I10" s="133"/>
      <c r="J10" s="133"/>
      <c r="K10" s="134"/>
      <c r="L10" s="135">
        <f>SUM(L3:L7)</f>
        <v>17194</v>
      </c>
    </row>
    <row r="13" spans="1:12" x14ac:dyDescent="0.25">
      <c r="B13" s="130" t="s">
        <v>436</v>
      </c>
      <c r="C13" s="136">
        <v>12654</v>
      </c>
      <c r="D13" s="137">
        <v>0.28149999999999997</v>
      </c>
    </row>
    <row r="14" spans="1:12" x14ac:dyDescent="0.25">
      <c r="B14" s="130" t="s">
        <v>437</v>
      </c>
      <c r="C14" s="136">
        <v>4840</v>
      </c>
      <c r="D14" s="137">
        <v>0.71850000000000003</v>
      </c>
    </row>
    <row r="15" spans="1:12" x14ac:dyDescent="0.25">
      <c r="B15" s="130" t="s">
        <v>438</v>
      </c>
      <c r="C15" s="136">
        <f>C13+C14</f>
        <v>17494</v>
      </c>
      <c r="D15" s="137">
        <v>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77" fitToHeight="5" orientation="landscape" r:id="rId1"/>
  <headerFooter>
    <oddHeader>&amp;RPromerka SA</oddHeader>
    <oddFooter>&amp;LSandra Schmid
&amp;D&amp;R&amp;P de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view="pageLayout" zoomScale="70" zoomScaleNormal="100" zoomScalePageLayoutView="70" workbookViewId="0">
      <selection activeCell="L9" sqref="L9"/>
    </sheetView>
  </sheetViews>
  <sheetFormatPr defaultRowHeight="15" x14ac:dyDescent="0.25"/>
  <cols>
    <col min="1" max="1" width="9.5703125" customWidth="1"/>
    <col min="2" max="2" width="10" customWidth="1"/>
    <col min="3" max="3" width="4.140625" customWidth="1"/>
    <col min="4" max="4" width="60.28515625" customWidth="1"/>
    <col min="5" max="5" width="9.85546875" style="226" customWidth="1"/>
    <col min="6" max="7" width="9.85546875" customWidth="1"/>
    <col min="8" max="8" width="9.85546875" style="226" customWidth="1"/>
    <col min="9" max="9" width="7.7109375" customWidth="1"/>
    <col min="10" max="10" width="13.42578125" style="216" customWidth="1"/>
    <col min="11" max="11" width="10.85546875" style="217" customWidth="1"/>
    <col min="12" max="12" width="9.85546875" style="216" customWidth="1"/>
    <col min="13" max="256" width="11.42578125" customWidth="1"/>
    <col min="257" max="257" width="9.5703125" customWidth="1"/>
    <col min="258" max="258" width="10" customWidth="1"/>
    <col min="259" max="259" width="4.140625" customWidth="1"/>
    <col min="260" max="260" width="60.28515625" customWidth="1"/>
    <col min="261" max="264" width="9.85546875" customWidth="1"/>
    <col min="265" max="265" width="7.7109375" customWidth="1"/>
    <col min="266" max="266" width="13.42578125" customWidth="1"/>
    <col min="267" max="267" width="10.85546875" customWidth="1"/>
    <col min="268" max="268" width="9.85546875" customWidth="1"/>
    <col min="269" max="512" width="11.42578125" customWidth="1"/>
    <col min="513" max="513" width="9.5703125" customWidth="1"/>
    <col min="514" max="514" width="10" customWidth="1"/>
    <col min="515" max="515" width="4.140625" customWidth="1"/>
    <col min="516" max="516" width="60.28515625" customWidth="1"/>
    <col min="517" max="520" width="9.85546875" customWidth="1"/>
    <col min="521" max="521" width="7.7109375" customWidth="1"/>
    <col min="522" max="522" width="13.42578125" customWidth="1"/>
    <col min="523" max="523" width="10.85546875" customWidth="1"/>
    <col min="524" max="524" width="9.85546875" customWidth="1"/>
    <col min="525" max="768" width="11.42578125" customWidth="1"/>
    <col min="769" max="769" width="9.5703125" customWidth="1"/>
    <col min="770" max="770" width="10" customWidth="1"/>
    <col min="771" max="771" width="4.140625" customWidth="1"/>
    <col min="772" max="772" width="60.28515625" customWidth="1"/>
    <col min="773" max="776" width="9.85546875" customWidth="1"/>
    <col min="777" max="777" width="7.7109375" customWidth="1"/>
    <col min="778" max="778" width="13.42578125" customWidth="1"/>
    <col min="779" max="779" width="10.85546875" customWidth="1"/>
    <col min="780" max="780" width="9.85546875" customWidth="1"/>
    <col min="781" max="1024" width="11.42578125" customWidth="1"/>
    <col min="1025" max="1025" width="9.5703125" customWidth="1"/>
    <col min="1026" max="1026" width="10" customWidth="1"/>
    <col min="1027" max="1027" width="4.140625" customWidth="1"/>
    <col min="1028" max="1028" width="60.28515625" customWidth="1"/>
    <col min="1029" max="1032" width="9.85546875" customWidth="1"/>
    <col min="1033" max="1033" width="7.7109375" customWidth="1"/>
    <col min="1034" max="1034" width="13.42578125" customWidth="1"/>
    <col min="1035" max="1035" width="10.85546875" customWidth="1"/>
    <col min="1036" max="1036" width="9.85546875" customWidth="1"/>
    <col min="1037" max="1280" width="11.42578125" customWidth="1"/>
    <col min="1281" max="1281" width="9.5703125" customWidth="1"/>
    <col min="1282" max="1282" width="10" customWidth="1"/>
    <col min="1283" max="1283" width="4.140625" customWidth="1"/>
    <col min="1284" max="1284" width="60.28515625" customWidth="1"/>
    <col min="1285" max="1288" width="9.85546875" customWidth="1"/>
    <col min="1289" max="1289" width="7.7109375" customWidth="1"/>
    <col min="1290" max="1290" width="13.42578125" customWidth="1"/>
    <col min="1291" max="1291" width="10.85546875" customWidth="1"/>
    <col min="1292" max="1292" width="9.85546875" customWidth="1"/>
    <col min="1293" max="1536" width="11.42578125" customWidth="1"/>
    <col min="1537" max="1537" width="9.5703125" customWidth="1"/>
    <col min="1538" max="1538" width="10" customWidth="1"/>
    <col min="1539" max="1539" width="4.140625" customWidth="1"/>
    <col min="1540" max="1540" width="60.28515625" customWidth="1"/>
    <col min="1541" max="1544" width="9.85546875" customWidth="1"/>
    <col min="1545" max="1545" width="7.7109375" customWidth="1"/>
    <col min="1546" max="1546" width="13.42578125" customWidth="1"/>
    <col min="1547" max="1547" width="10.85546875" customWidth="1"/>
    <col min="1548" max="1548" width="9.85546875" customWidth="1"/>
    <col min="1549" max="1792" width="11.42578125" customWidth="1"/>
    <col min="1793" max="1793" width="9.5703125" customWidth="1"/>
    <col min="1794" max="1794" width="10" customWidth="1"/>
    <col min="1795" max="1795" width="4.140625" customWidth="1"/>
    <col min="1796" max="1796" width="60.28515625" customWidth="1"/>
    <col min="1797" max="1800" width="9.85546875" customWidth="1"/>
    <col min="1801" max="1801" width="7.7109375" customWidth="1"/>
    <col min="1802" max="1802" width="13.42578125" customWidth="1"/>
    <col min="1803" max="1803" width="10.85546875" customWidth="1"/>
    <col min="1804" max="1804" width="9.85546875" customWidth="1"/>
    <col min="1805" max="2048" width="11.42578125" customWidth="1"/>
    <col min="2049" max="2049" width="9.5703125" customWidth="1"/>
    <col min="2050" max="2050" width="10" customWidth="1"/>
    <col min="2051" max="2051" width="4.140625" customWidth="1"/>
    <col min="2052" max="2052" width="60.28515625" customWidth="1"/>
    <col min="2053" max="2056" width="9.85546875" customWidth="1"/>
    <col min="2057" max="2057" width="7.7109375" customWidth="1"/>
    <col min="2058" max="2058" width="13.42578125" customWidth="1"/>
    <col min="2059" max="2059" width="10.85546875" customWidth="1"/>
    <col min="2060" max="2060" width="9.85546875" customWidth="1"/>
    <col min="2061" max="2304" width="11.42578125" customWidth="1"/>
    <col min="2305" max="2305" width="9.5703125" customWidth="1"/>
    <col min="2306" max="2306" width="10" customWidth="1"/>
    <col min="2307" max="2307" width="4.140625" customWidth="1"/>
    <col min="2308" max="2308" width="60.28515625" customWidth="1"/>
    <col min="2309" max="2312" width="9.85546875" customWidth="1"/>
    <col min="2313" max="2313" width="7.7109375" customWidth="1"/>
    <col min="2314" max="2314" width="13.42578125" customWidth="1"/>
    <col min="2315" max="2315" width="10.85546875" customWidth="1"/>
    <col min="2316" max="2316" width="9.85546875" customWidth="1"/>
    <col min="2317" max="2560" width="11.42578125" customWidth="1"/>
    <col min="2561" max="2561" width="9.5703125" customWidth="1"/>
    <col min="2562" max="2562" width="10" customWidth="1"/>
    <col min="2563" max="2563" width="4.140625" customWidth="1"/>
    <col min="2564" max="2564" width="60.28515625" customWidth="1"/>
    <col min="2565" max="2568" width="9.85546875" customWidth="1"/>
    <col min="2569" max="2569" width="7.7109375" customWidth="1"/>
    <col min="2570" max="2570" width="13.42578125" customWidth="1"/>
    <col min="2571" max="2571" width="10.85546875" customWidth="1"/>
    <col min="2572" max="2572" width="9.85546875" customWidth="1"/>
    <col min="2573" max="2816" width="11.42578125" customWidth="1"/>
    <col min="2817" max="2817" width="9.5703125" customWidth="1"/>
    <col min="2818" max="2818" width="10" customWidth="1"/>
    <col min="2819" max="2819" width="4.140625" customWidth="1"/>
    <col min="2820" max="2820" width="60.28515625" customWidth="1"/>
    <col min="2821" max="2824" width="9.85546875" customWidth="1"/>
    <col min="2825" max="2825" width="7.7109375" customWidth="1"/>
    <col min="2826" max="2826" width="13.42578125" customWidth="1"/>
    <col min="2827" max="2827" width="10.85546875" customWidth="1"/>
    <col min="2828" max="2828" width="9.85546875" customWidth="1"/>
    <col min="2829" max="3072" width="11.42578125" customWidth="1"/>
    <col min="3073" max="3073" width="9.5703125" customWidth="1"/>
    <col min="3074" max="3074" width="10" customWidth="1"/>
    <col min="3075" max="3075" width="4.140625" customWidth="1"/>
    <col min="3076" max="3076" width="60.28515625" customWidth="1"/>
    <col min="3077" max="3080" width="9.85546875" customWidth="1"/>
    <col min="3081" max="3081" width="7.7109375" customWidth="1"/>
    <col min="3082" max="3082" width="13.42578125" customWidth="1"/>
    <col min="3083" max="3083" width="10.85546875" customWidth="1"/>
    <col min="3084" max="3084" width="9.85546875" customWidth="1"/>
    <col min="3085" max="3328" width="11.42578125" customWidth="1"/>
    <col min="3329" max="3329" width="9.5703125" customWidth="1"/>
    <col min="3330" max="3330" width="10" customWidth="1"/>
    <col min="3331" max="3331" width="4.140625" customWidth="1"/>
    <col min="3332" max="3332" width="60.28515625" customWidth="1"/>
    <col min="3333" max="3336" width="9.85546875" customWidth="1"/>
    <col min="3337" max="3337" width="7.7109375" customWidth="1"/>
    <col min="3338" max="3338" width="13.42578125" customWidth="1"/>
    <col min="3339" max="3339" width="10.85546875" customWidth="1"/>
    <col min="3340" max="3340" width="9.85546875" customWidth="1"/>
    <col min="3341" max="3584" width="11.42578125" customWidth="1"/>
    <col min="3585" max="3585" width="9.5703125" customWidth="1"/>
    <col min="3586" max="3586" width="10" customWidth="1"/>
    <col min="3587" max="3587" width="4.140625" customWidth="1"/>
    <col min="3588" max="3588" width="60.28515625" customWidth="1"/>
    <col min="3589" max="3592" width="9.85546875" customWidth="1"/>
    <col min="3593" max="3593" width="7.7109375" customWidth="1"/>
    <col min="3594" max="3594" width="13.42578125" customWidth="1"/>
    <col min="3595" max="3595" width="10.85546875" customWidth="1"/>
    <col min="3596" max="3596" width="9.85546875" customWidth="1"/>
    <col min="3597" max="3840" width="11.42578125" customWidth="1"/>
    <col min="3841" max="3841" width="9.5703125" customWidth="1"/>
    <col min="3842" max="3842" width="10" customWidth="1"/>
    <col min="3843" max="3843" width="4.140625" customWidth="1"/>
    <col min="3844" max="3844" width="60.28515625" customWidth="1"/>
    <col min="3845" max="3848" width="9.85546875" customWidth="1"/>
    <col min="3849" max="3849" width="7.7109375" customWidth="1"/>
    <col min="3850" max="3850" width="13.42578125" customWidth="1"/>
    <col min="3851" max="3851" width="10.85546875" customWidth="1"/>
    <col min="3852" max="3852" width="9.85546875" customWidth="1"/>
    <col min="3853" max="4096" width="11.42578125" customWidth="1"/>
    <col min="4097" max="4097" width="9.5703125" customWidth="1"/>
    <col min="4098" max="4098" width="10" customWidth="1"/>
    <col min="4099" max="4099" width="4.140625" customWidth="1"/>
    <col min="4100" max="4100" width="60.28515625" customWidth="1"/>
    <col min="4101" max="4104" width="9.85546875" customWidth="1"/>
    <col min="4105" max="4105" width="7.7109375" customWidth="1"/>
    <col min="4106" max="4106" width="13.42578125" customWidth="1"/>
    <col min="4107" max="4107" width="10.85546875" customWidth="1"/>
    <col min="4108" max="4108" width="9.85546875" customWidth="1"/>
    <col min="4109" max="4352" width="11.42578125" customWidth="1"/>
    <col min="4353" max="4353" width="9.5703125" customWidth="1"/>
    <col min="4354" max="4354" width="10" customWidth="1"/>
    <col min="4355" max="4355" width="4.140625" customWidth="1"/>
    <col min="4356" max="4356" width="60.28515625" customWidth="1"/>
    <col min="4357" max="4360" width="9.85546875" customWidth="1"/>
    <col min="4361" max="4361" width="7.7109375" customWidth="1"/>
    <col min="4362" max="4362" width="13.42578125" customWidth="1"/>
    <col min="4363" max="4363" width="10.85546875" customWidth="1"/>
    <col min="4364" max="4364" width="9.85546875" customWidth="1"/>
    <col min="4365" max="4608" width="11.42578125" customWidth="1"/>
    <col min="4609" max="4609" width="9.5703125" customWidth="1"/>
    <col min="4610" max="4610" width="10" customWidth="1"/>
    <col min="4611" max="4611" width="4.140625" customWidth="1"/>
    <col min="4612" max="4612" width="60.28515625" customWidth="1"/>
    <col min="4613" max="4616" width="9.85546875" customWidth="1"/>
    <col min="4617" max="4617" width="7.7109375" customWidth="1"/>
    <col min="4618" max="4618" width="13.42578125" customWidth="1"/>
    <col min="4619" max="4619" width="10.85546875" customWidth="1"/>
    <col min="4620" max="4620" width="9.85546875" customWidth="1"/>
    <col min="4621" max="4864" width="11.42578125" customWidth="1"/>
    <col min="4865" max="4865" width="9.5703125" customWidth="1"/>
    <col min="4866" max="4866" width="10" customWidth="1"/>
    <col min="4867" max="4867" width="4.140625" customWidth="1"/>
    <col min="4868" max="4868" width="60.28515625" customWidth="1"/>
    <col min="4869" max="4872" width="9.85546875" customWidth="1"/>
    <col min="4873" max="4873" width="7.7109375" customWidth="1"/>
    <col min="4874" max="4874" width="13.42578125" customWidth="1"/>
    <col min="4875" max="4875" width="10.85546875" customWidth="1"/>
    <col min="4876" max="4876" width="9.85546875" customWidth="1"/>
    <col min="4877" max="5120" width="11.42578125" customWidth="1"/>
    <col min="5121" max="5121" width="9.5703125" customWidth="1"/>
    <col min="5122" max="5122" width="10" customWidth="1"/>
    <col min="5123" max="5123" width="4.140625" customWidth="1"/>
    <col min="5124" max="5124" width="60.28515625" customWidth="1"/>
    <col min="5125" max="5128" width="9.85546875" customWidth="1"/>
    <col min="5129" max="5129" width="7.7109375" customWidth="1"/>
    <col min="5130" max="5130" width="13.42578125" customWidth="1"/>
    <col min="5131" max="5131" width="10.85546875" customWidth="1"/>
    <col min="5132" max="5132" width="9.85546875" customWidth="1"/>
    <col min="5133" max="5376" width="11.42578125" customWidth="1"/>
    <col min="5377" max="5377" width="9.5703125" customWidth="1"/>
    <col min="5378" max="5378" width="10" customWidth="1"/>
    <col min="5379" max="5379" width="4.140625" customWidth="1"/>
    <col min="5380" max="5380" width="60.28515625" customWidth="1"/>
    <col min="5381" max="5384" width="9.85546875" customWidth="1"/>
    <col min="5385" max="5385" width="7.7109375" customWidth="1"/>
    <col min="5386" max="5386" width="13.42578125" customWidth="1"/>
    <col min="5387" max="5387" width="10.85546875" customWidth="1"/>
    <col min="5388" max="5388" width="9.85546875" customWidth="1"/>
    <col min="5389" max="5632" width="11.42578125" customWidth="1"/>
    <col min="5633" max="5633" width="9.5703125" customWidth="1"/>
    <col min="5634" max="5634" width="10" customWidth="1"/>
    <col min="5635" max="5635" width="4.140625" customWidth="1"/>
    <col min="5636" max="5636" width="60.28515625" customWidth="1"/>
    <col min="5637" max="5640" width="9.85546875" customWidth="1"/>
    <col min="5641" max="5641" width="7.7109375" customWidth="1"/>
    <col min="5642" max="5642" width="13.42578125" customWidth="1"/>
    <col min="5643" max="5643" width="10.85546875" customWidth="1"/>
    <col min="5644" max="5644" width="9.85546875" customWidth="1"/>
    <col min="5645" max="5888" width="11.42578125" customWidth="1"/>
    <col min="5889" max="5889" width="9.5703125" customWidth="1"/>
    <col min="5890" max="5890" width="10" customWidth="1"/>
    <col min="5891" max="5891" width="4.140625" customWidth="1"/>
    <col min="5892" max="5892" width="60.28515625" customWidth="1"/>
    <col min="5893" max="5896" width="9.85546875" customWidth="1"/>
    <col min="5897" max="5897" width="7.7109375" customWidth="1"/>
    <col min="5898" max="5898" width="13.42578125" customWidth="1"/>
    <col min="5899" max="5899" width="10.85546875" customWidth="1"/>
    <col min="5900" max="5900" width="9.85546875" customWidth="1"/>
    <col min="5901" max="6144" width="11.42578125" customWidth="1"/>
    <col min="6145" max="6145" width="9.5703125" customWidth="1"/>
    <col min="6146" max="6146" width="10" customWidth="1"/>
    <col min="6147" max="6147" width="4.140625" customWidth="1"/>
    <col min="6148" max="6148" width="60.28515625" customWidth="1"/>
    <col min="6149" max="6152" width="9.85546875" customWidth="1"/>
    <col min="6153" max="6153" width="7.7109375" customWidth="1"/>
    <col min="6154" max="6154" width="13.42578125" customWidth="1"/>
    <col min="6155" max="6155" width="10.85546875" customWidth="1"/>
    <col min="6156" max="6156" width="9.85546875" customWidth="1"/>
    <col min="6157" max="6400" width="11.42578125" customWidth="1"/>
    <col min="6401" max="6401" width="9.5703125" customWidth="1"/>
    <col min="6402" max="6402" width="10" customWidth="1"/>
    <col min="6403" max="6403" width="4.140625" customWidth="1"/>
    <col min="6404" max="6404" width="60.28515625" customWidth="1"/>
    <col min="6405" max="6408" width="9.85546875" customWidth="1"/>
    <col min="6409" max="6409" width="7.7109375" customWidth="1"/>
    <col min="6410" max="6410" width="13.42578125" customWidth="1"/>
    <col min="6411" max="6411" width="10.85546875" customWidth="1"/>
    <col min="6412" max="6412" width="9.85546875" customWidth="1"/>
    <col min="6413" max="6656" width="11.42578125" customWidth="1"/>
    <col min="6657" max="6657" width="9.5703125" customWidth="1"/>
    <col min="6658" max="6658" width="10" customWidth="1"/>
    <col min="6659" max="6659" width="4.140625" customWidth="1"/>
    <col min="6660" max="6660" width="60.28515625" customWidth="1"/>
    <col min="6661" max="6664" width="9.85546875" customWidth="1"/>
    <col min="6665" max="6665" width="7.7109375" customWidth="1"/>
    <col min="6666" max="6666" width="13.42578125" customWidth="1"/>
    <col min="6667" max="6667" width="10.85546875" customWidth="1"/>
    <col min="6668" max="6668" width="9.85546875" customWidth="1"/>
    <col min="6669" max="6912" width="11.42578125" customWidth="1"/>
    <col min="6913" max="6913" width="9.5703125" customWidth="1"/>
    <col min="6914" max="6914" width="10" customWidth="1"/>
    <col min="6915" max="6915" width="4.140625" customWidth="1"/>
    <col min="6916" max="6916" width="60.28515625" customWidth="1"/>
    <col min="6917" max="6920" width="9.85546875" customWidth="1"/>
    <col min="6921" max="6921" width="7.7109375" customWidth="1"/>
    <col min="6922" max="6922" width="13.42578125" customWidth="1"/>
    <col min="6923" max="6923" width="10.85546875" customWidth="1"/>
    <col min="6924" max="6924" width="9.85546875" customWidth="1"/>
    <col min="6925" max="7168" width="11.42578125" customWidth="1"/>
    <col min="7169" max="7169" width="9.5703125" customWidth="1"/>
    <col min="7170" max="7170" width="10" customWidth="1"/>
    <col min="7171" max="7171" width="4.140625" customWidth="1"/>
    <col min="7172" max="7172" width="60.28515625" customWidth="1"/>
    <col min="7173" max="7176" width="9.85546875" customWidth="1"/>
    <col min="7177" max="7177" width="7.7109375" customWidth="1"/>
    <col min="7178" max="7178" width="13.42578125" customWidth="1"/>
    <col min="7179" max="7179" width="10.85546875" customWidth="1"/>
    <col min="7180" max="7180" width="9.85546875" customWidth="1"/>
    <col min="7181" max="7424" width="11.42578125" customWidth="1"/>
    <col min="7425" max="7425" width="9.5703125" customWidth="1"/>
    <col min="7426" max="7426" width="10" customWidth="1"/>
    <col min="7427" max="7427" width="4.140625" customWidth="1"/>
    <col min="7428" max="7428" width="60.28515625" customWidth="1"/>
    <col min="7429" max="7432" width="9.85546875" customWidth="1"/>
    <col min="7433" max="7433" width="7.7109375" customWidth="1"/>
    <col min="7434" max="7434" width="13.42578125" customWidth="1"/>
    <col min="7435" max="7435" width="10.85546875" customWidth="1"/>
    <col min="7436" max="7436" width="9.85546875" customWidth="1"/>
    <col min="7437" max="7680" width="11.42578125" customWidth="1"/>
    <col min="7681" max="7681" width="9.5703125" customWidth="1"/>
    <col min="7682" max="7682" width="10" customWidth="1"/>
    <col min="7683" max="7683" width="4.140625" customWidth="1"/>
    <col min="7684" max="7684" width="60.28515625" customWidth="1"/>
    <col min="7685" max="7688" width="9.85546875" customWidth="1"/>
    <col min="7689" max="7689" width="7.7109375" customWidth="1"/>
    <col min="7690" max="7690" width="13.42578125" customWidth="1"/>
    <col min="7691" max="7691" width="10.85546875" customWidth="1"/>
    <col min="7692" max="7692" width="9.85546875" customWidth="1"/>
    <col min="7693" max="7936" width="11.42578125" customWidth="1"/>
    <col min="7937" max="7937" width="9.5703125" customWidth="1"/>
    <col min="7938" max="7938" width="10" customWidth="1"/>
    <col min="7939" max="7939" width="4.140625" customWidth="1"/>
    <col min="7940" max="7940" width="60.28515625" customWidth="1"/>
    <col min="7941" max="7944" width="9.85546875" customWidth="1"/>
    <col min="7945" max="7945" width="7.7109375" customWidth="1"/>
    <col min="7946" max="7946" width="13.42578125" customWidth="1"/>
    <col min="7947" max="7947" width="10.85546875" customWidth="1"/>
    <col min="7948" max="7948" width="9.85546875" customWidth="1"/>
    <col min="7949" max="8192" width="11.42578125" customWidth="1"/>
    <col min="8193" max="8193" width="9.5703125" customWidth="1"/>
    <col min="8194" max="8194" width="10" customWidth="1"/>
    <col min="8195" max="8195" width="4.140625" customWidth="1"/>
    <col min="8196" max="8196" width="60.28515625" customWidth="1"/>
    <col min="8197" max="8200" width="9.85546875" customWidth="1"/>
    <col min="8201" max="8201" width="7.7109375" customWidth="1"/>
    <col min="8202" max="8202" width="13.42578125" customWidth="1"/>
    <col min="8203" max="8203" width="10.85546875" customWidth="1"/>
    <col min="8204" max="8204" width="9.85546875" customWidth="1"/>
    <col min="8205" max="8448" width="11.42578125" customWidth="1"/>
    <col min="8449" max="8449" width="9.5703125" customWidth="1"/>
    <col min="8450" max="8450" width="10" customWidth="1"/>
    <col min="8451" max="8451" width="4.140625" customWidth="1"/>
    <col min="8452" max="8452" width="60.28515625" customWidth="1"/>
    <col min="8453" max="8456" width="9.85546875" customWidth="1"/>
    <col min="8457" max="8457" width="7.7109375" customWidth="1"/>
    <col min="8458" max="8458" width="13.42578125" customWidth="1"/>
    <col min="8459" max="8459" width="10.85546875" customWidth="1"/>
    <col min="8460" max="8460" width="9.85546875" customWidth="1"/>
    <col min="8461" max="8704" width="11.42578125" customWidth="1"/>
    <col min="8705" max="8705" width="9.5703125" customWidth="1"/>
    <col min="8706" max="8706" width="10" customWidth="1"/>
    <col min="8707" max="8707" width="4.140625" customWidth="1"/>
    <col min="8708" max="8708" width="60.28515625" customWidth="1"/>
    <col min="8709" max="8712" width="9.85546875" customWidth="1"/>
    <col min="8713" max="8713" width="7.7109375" customWidth="1"/>
    <col min="8714" max="8714" width="13.42578125" customWidth="1"/>
    <col min="8715" max="8715" width="10.85546875" customWidth="1"/>
    <col min="8716" max="8716" width="9.85546875" customWidth="1"/>
    <col min="8717" max="8960" width="11.42578125" customWidth="1"/>
    <col min="8961" max="8961" width="9.5703125" customWidth="1"/>
    <col min="8962" max="8962" width="10" customWidth="1"/>
    <col min="8963" max="8963" width="4.140625" customWidth="1"/>
    <col min="8964" max="8964" width="60.28515625" customWidth="1"/>
    <col min="8965" max="8968" width="9.85546875" customWidth="1"/>
    <col min="8969" max="8969" width="7.7109375" customWidth="1"/>
    <col min="8970" max="8970" width="13.42578125" customWidth="1"/>
    <col min="8971" max="8971" width="10.85546875" customWidth="1"/>
    <col min="8972" max="8972" width="9.85546875" customWidth="1"/>
    <col min="8973" max="9216" width="11.42578125" customWidth="1"/>
    <col min="9217" max="9217" width="9.5703125" customWidth="1"/>
    <col min="9218" max="9218" width="10" customWidth="1"/>
    <col min="9219" max="9219" width="4.140625" customWidth="1"/>
    <col min="9220" max="9220" width="60.28515625" customWidth="1"/>
    <col min="9221" max="9224" width="9.85546875" customWidth="1"/>
    <col min="9225" max="9225" width="7.7109375" customWidth="1"/>
    <col min="9226" max="9226" width="13.42578125" customWidth="1"/>
    <col min="9227" max="9227" width="10.85546875" customWidth="1"/>
    <col min="9228" max="9228" width="9.85546875" customWidth="1"/>
    <col min="9229" max="9472" width="11.42578125" customWidth="1"/>
    <col min="9473" max="9473" width="9.5703125" customWidth="1"/>
    <col min="9474" max="9474" width="10" customWidth="1"/>
    <col min="9475" max="9475" width="4.140625" customWidth="1"/>
    <col min="9476" max="9476" width="60.28515625" customWidth="1"/>
    <col min="9477" max="9480" width="9.85546875" customWidth="1"/>
    <col min="9481" max="9481" width="7.7109375" customWidth="1"/>
    <col min="9482" max="9482" width="13.42578125" customWidth="1"/>
    <col min="9483" max="9483" width="10.85546875" customWidth="1"/>
    <col min="9484" max="9484" width="9.85546875" customWidth="1"/>
    <col min="9485" max="9728" width="11.42578125" customWidth="1"/>
    <col min="9729" max="9729" width="9.5703125" customWidth="1"/>
    <col min="9730" max="9730" width="10" customWidth="1"/>
    <col min="9731" max="9731" width="4.140625" customWidth="1"/>
    <col min="9732" max="9732" width="60.28515625" customWidth="1"/>
    <col min="9733" max="9736" width="9.85546875" customWidth="1"/>
    <col min="9737" max="9737" width="7.7109375" customWidth="1"/>
    <col min="9738" max="9738" width="13.42578125" customWidth="1"/>
    <col min="9739" max="9739" width="10.85546875" customWidth="1"/>
    <col min="9740" max="9740" width="9.85546875" customWidth="1"/>
    <col min="9741" max="9984" width="11.42578125" customWidth="1"/>
    <col min="9985" max="9985" width="9.5703125" customWidth="1"/>
    <col min="9986" max="9986" width="10" customWidth="1"/>
    <col min="9987" max="9987" width="4.140625" customWidth="1"/>
    <col min="9988" max="9988" width="60.28515625" customWidth="1"/>
    <col min="9989" max="9992" width="9.85546875" customWidth="1"/>
    <col min="9993" max="9993" width="7.7109375" customWidth="1"/>
    <col min="9994" max="9994" width="13.42578125" customWidth="1"/>
    <col min="9995" max="9995" width="10.85546875" customWidth="1"/>
    <col min="9996" max="9996" width="9.85546875" customWidth="1"/>
    <col min="9997" max="10240" width="11.42578125" customWidth="1"/>
    <col min="10241" max="10241" width="9.5703125" customWidth="1"/>
    <col min="10242" max="10242" width="10" customWidth="1"/>
    <col min="10243" max="10243" width="4.140625" customWidth="1"/>
    <col min="10244" max="10244" width="60.28515625" customWidth="1"/>
    <col min="10245" max="10248" width="9.85546875" customWidth="1"/>
    <col min="10249" max="10249" width="7.7109375" customWidth="1"/>
    <col min="10250" max="10250" width="13.42578125" customWidth="1"/>
    <col min="10251" max="10251" width="10.85546875" customWidth="1"/>
    <col min="10252" max="10252" width="9.85546875" customWidth="1"/>
    <col min="10253" max="10496" width="11.42578125" customWidth="1"/>
    <col min="10497" max="10497" width="9.5703125" customWidth="1"/>
    <col min="10498" max="10498" width="10" customWidth="1"/>
    <col min="10499" max="10499" width="4.140625" customWidth="1"/>
    <col min="10500" max="10500" width="60.28515625" customWidth="1"/>
    <col min="10501" max="10504" width="9.85546875" customWidth="1"/>
    <col min="10505" max="10505" width="7.7109375" customWidth="1"/>
    <col min="10506" max="10506" width="13.42578125" customWidth="1"/>
    <col min="10507" max="10507" width="10.85546875" customWidth="1"/>
    <col min="10508" max="10508" width="9.85546875" customWidth="1"/>
    <col min="10509" max="10752" width="11.42578125" customWidth="1"/>
    <col min="10753" max="10753" width="9.5703125" customWidth="1"/>
    <col min="10754" max="10754" width="10" customWidth="1"/>
    <col min="10755" max="10755" width="4.140625" customWidth="1"/>
    <col min="10756" max="10756" width="60.28515625" customWidth="1"/>
    <col min="10757" max="10760" width="9.85546875" customWidth="1"/>
    <col min="10761" max="10761" width="7.7109375" customWidth="1"/>
    <col min="10762" max="10762" width="13.42578125" customWidth="1"/>
    <col min="10763" max="10763" width="10.85546875" customWidth="1"/>
    <col min="10764" max="10764" width="9.85546875" customWidth="1"/>
    <col min="10765" max="11008" width="11.42578125" customWidth="1"/>
    <col min="11009" max="11009" width="9.5703125" customWidth="1"/>
    <col min="11010" max="11010" width="10" customWidth="1"/>
    <col min="11011" max="11011" width="4.140625" customWidth="1"/>
    <col min="11012" max="11012" width="60.28515625" customWidth="1"/>
    <col min="11013" max="11016" width="9.85546875" customWidth="1"/>
    <col min="11017" max="11017" width="7.7109375" customWidth="1"/>
    <col min="11018" max="11018" width="13.42578125" customWidth="1"/>
    <col min="11019" max="11019" width="10.85546875" customWidth="1"/>
    <col min="11020" max="11020" width="9.85546875" customWidth="1"/>
    <col min="11021" max="11264" width="11.42578125" customWidth="1"/>
    <col min="11265" max="11265" width="9.5703125" customWidth="1"/>
    <col min="11266" max="11266" width="10" customWidth="1"/>
    <col min="11267" max="11267" width="4.140625" customWidth="1"/>
    <col min="11268" max="11268" width="60.28515625" customWidth="1"/>
    <col min="11269" max="11272" width="9.85546875" customWidth="1"/>
    <col min="11273" max="11273" width="7.7109375" customWidth="1"/>
    <col min="11274" max="11274" width="13.42578125" customWidth="1"/>
    <col min="11275" max="11275" width="10.85546875" customWidth="1"/>
    <col min="11276" max="11276" width="9.85546875" customWidth="1"/>
    <col min="11277" max="11520" width="11.42578125" customWidth="1"/>
    <col min="11521" max="11521" width="9.5703125" customWidth="1"/>
    <col min="11522" max="11522" width="10" customWidth="1"/>
    <col min="11523" max="11523" width="4.140625" customWidth="1"/>
    <col min="11524" max="11524" width="60.28515625" customWidth="1"/>
    <col min="11525" max="11528" width="9.85546875" customWidth="1"/>
    <col min="11529" max="11529" width="7.7109375" customWidth="1"/>
    <col min="11530" max="11530" width="13.42578125" customWidth="1"/>
    <col min="11531" max="11531" width="10.85546875" customWidth="1"/>
    <col min="11532" max="11532" width="9.85546875" customWidth="1"/>
    <col min="11533" max="11776" width="11.42578125" customWidth="1"/>
    <col min="11777" max="11777" width="9.5703125" customWidth="1"/>
    <col min="11778" max="11778" width="10" customWidth="1"/>
    <col min="11779" max="11779" width="4.140625" customWidth="1"/>
    <col min="11780" max="11780" width="60.28515625" customWidth="1"/>
    <col min="11781" max="11784" width="9.85546875" customWidth="1"/>
    <col min="11785" max="11785" width="7.7109375" customWidth="1"/>
    <col min="11786" max="11786" width="13.42578125" customWidth="1"/>
    <col min="11787" max="11787" width="10.85546875" customWidth="1"/>
    <col min="11788" max="11788" width="9.85546875" customWidth="1"/>
    <col min="11789" max="12032" width="11.42578125" customWidth="1"/>
    <col min="12033" max="12033" width="9.5703125" customWidth="1"/>
    <col min="12034" max="12034" width="10" customWidth="1"/>
    <col min="12035" max="12035" width="4.140625" customWidth="1"/>
    <col min="12036" max="12036" width="60.28515625" customWidth="1"/>
    <col min="12037" max="12040" width="9.85546875" customWidth="1"/>
    <col min="12041" max="12041" width="7.7109375" customWidth="1"/>
    <col min="12042" max="12042" width="13.42578125" customWidth="1"/>
    <col min="12043" max="12043" width="10.85546875" customWidth="1"/>
    <col min="12044" max="12044" width="9.85546875" customWidth="1"/>
    <col min="12045" max="12288" width="11.42578125" customWidth="1"/>
    <col min="12289" max="12289" width="9.5703125" customWidth="1"/>
    <col min="12290" max="12290" width="10" customWidth="1"/>
    <col min="12291" max="12291" width="4.140625" customWidth="1"/>
    <col min="12292" max="12292" width="60.28515625" customWidth="1"/>
    <col min="12293" max="12296" width="9.85546875" customWidth="1"/>
    <col min="12297" max="12297" width="7.7109375" customWidth="1"/>
    <col min="12298" max="12298" width="13.42578125" customWidth="1"/>
    <col min="12299" max="12299" width="10.85546875" customWidth="1"/>
    <col min="12300" max="12300" width="9.85546875" customWidth="1"/>
    <col min="12301" max="12544" width="11.42578125" customWidth="1"/>
    <col min="12545" max="12545" width="9.5703125" customWidth="1"/>
    <col min="12546" max="12546" width="10" customWidth="1"/>
    <col min="12547" max="12547" width="4.140625" customWidth="1"/>
    <col min="12548" max="12548" width="60.28515625" customWidth="1"/>
    <col min="12549" max="12552" width="9.85546875" customWidth="1"/>
    <col min="12553" max="12553" width="7.7109375" customWidth="1"/>
    <col min="12554" max="12554" width="13.42578125" customWidth="1"/>
    <col min="12555" max="12555" width="10.85546875" customWidth="1"/>
    <col min="12556" max="12556" width="9.85546875" customWidth="1"/>
    <col min="12557" max="12800" width="11.42578125" customWidth="1"/>
    <col min="12801" max="12801" width="9.5703125" customWidth="1"/>
    <col min="12802" max="12802" width="10" customWidth="1"/>
    <col min="12803" max="12803" width="4.140625" customWidth="1"/>
    <col min="12804" max="12804" width="60.28515625" customWidth="1"/>
    <col min="12805" max="12808" width="9.85546875" customWidth="1"/>
    <col min="12809" max="12809" width="7.7109375" customWidth="1"/>
    <col min="12810" max="12810" width="13.42578125" customWidth="1"/>
    <col min="12811" max="12811" width="10.85546875" customWidth="1"/>
    <col min="12812" max="12812" width="9.85546875" customWidth="1"/>
    <col min="12813" max="13056" width="11.42578125" customWidth="1"/>
    <col min="13057" max="13057" width="9.5703125" customWidth="1"/>
    <col min="13058" max="13058" width="10" customWidth="1"/>
    <col min="13059" max="13059" width="4.140625" customWidth="1"/>
    <col min="13060" max="13060" width="60.28515625" customWidth="1"/>
    <col min="13061" max="13064" width="9.85546875" customWidth="1"/>
    <col min="13065" max="13065" width="7.7109375" customWidth="1"/>
    <col min="13066" max="13066" width="13.42578125" customWidth="1"/>
    <col min="13067" max="13067" width="10.85546875" customWidth="1"/>
    <col min="13068" max="13068" width="9.85546875" customWidth="1"/>
    <col min="13069" max="13312" width="11.42578125" customWidth="1"/>
    <col min="13313" max="13313" width="9.5703125" customWidth="1"/>
    <col min="13314" max="13314" width="10" customWidth="1"/>
    <col min="13315" max="13315" width="4.140625" customWidth="1"/>
    <col min="13316" max="13316" width="60.28515625" customWidth="1"/>
    <col min="13317" max="13320" width="9.85546875" customWidth="1"/>
    <col min="13321" max="13321" width="7.7109375" customWidth="1"/>
    <col min="13322" max="13322" width="13.42578125" customWidth="1"/>
    <col min="13323" max="13323" width="10.85546875" customWidth="1"/>
    <col min="13324" max="13324" width="9.85546875" customWidth="1"/>
    <col min="13325" max="13568" width="11.42578125" customWidth="1"/>
    <col min="13569" max="13569" width="9.5703125" customWidth="1"/>
    <col min="13570" max="13570" width="10" customWidth="1"/>
    <col min="13571" max="13571" width="4.140625" customWidth="1"/>
    <col min="13572" max="13572" width="60.28515625" customWidth="1"/>
    <col min="13573" max="13576" width="9.85546875" customWidth="1"/>
    <col min="13577" max="13577" width="7.7109375" customWidth="1"/>
    <col min="13578" max="13578" width="13.42578125" customWidth="1"/>
    <col min="13579" max="13579" width="10.85546875" customWidth="1"/>
    <col min="13580" max="13580" width="9.85546875" customWidth="1"/>
    <col min="13581" max="13824" width="11.42578125" customWidth="1"/>
    <col min="13825" max="13825" width="9.5703125" customWidth="1"/>
    <col min="13826" max="13826" width="10" customWidth="1"/>
    <col min="13827" max="13827" width="4.140625" customWidth="1"/>
    <col min="13828" max="13828" width="60.28515625" customWidth="1"/>
    <col min="13829" max="13832" width="9.85546875" customWidth="1"/>
    <col min="13833" max="13833" width="7.7109375" customWidth="1"/>
    <col min="13834" max="13834" width="13.42578125" customWidth="1"/>
    <col min="13835" max="13835" width="10.85546875" customWidth="1"/>
    <col min="13836" max="13836" width="9.85546875" customWidth="1"/>
    <col min="13837" max="14080" width="11.42578125" customWidth="1"/>
    <col min="14081" max="14081" width="9.5703125" customWidth="1"/>
    <col min="14082" max="14082" width="10" customWidth="1"/>
    <col min="14083" max="14083" width="4.140625" customWidth="1"/>
    <col min="14084" max="14084" width="60.28515625" customWidth="1"/>
    <col min="14085" max="14088" width="9.85546875" customWidth="1"/>
    <col min="14089" max="14089" width="7.7109375" customWidth="1"/>
    <col min="14090" max="14090" width="13.42578125" customWidth="1"/>
    <col min="14091" max="14091" width="10.85546875" customWidth="1"/>
    <col min="14092" max="14092" width="9.85546875" customWidth="1"/>
    <col min="14093" max="14336" width="11.42578125" customWidth="1"/>
    <col min="14337" max="14337" width="9.5703125" customWidth="1"/>
    <col min="14338" max="14338" width="10" customWidth="1"/>
    <col min="14339" max="14339" width="4.140625" customWidth="1"/>
    <col min="14340" max="14340" width="60.28515625" customWidth="1"/>
    <col min="14341" max="14344" width="9.85546875" customWidth="1"/>
    <col min="14345" max="14345" width="7.7109375" customWidth="1"/>
    <col min="14346" max="14346" width="13.42578125" customWidth="1"/>
    <col min="14347" max="14347" width="10.85546875" customWidth="1"/>
    <col min="14348" max="14348" width="9.85546875" customWidth="1"/>
    <col min="14349" max="14592" width="11.42578125" customWidth="1"/>
    <col min="14593" max="14593" width="9.5703125" customWidth="1"/>
    <col min="14594" max="14594" width="10" customWidth="1"/>
    <col min="14595" max="14595" width="4.140625" customWidth="1"/>
    <col min="14596" max="14596" width="60.28515625" customWidth="1"/>
    <col min="14597" max="14600" width="9.85546875" customWidth="1"/>
    <col min="14601" max="14601" width="7.7109375" customWidth="1"/>
    <col min="14602" max="14602" width="13.42578125" customWidth="1"/>
    <col min="14603" max="14603" width="10.85546875" customWidth="1"/>
    <col min="14604" max="14604" width="9.85546875" customWidth="1"/>
    <col min="14605" max="14848" width="11.42578125" customWidth="1"/>
    <col min="14849" max="14849" width="9.5703125" customWidth="1"/>
    <col min="14850" max="14850" width="10" customWidth="1"/>
    <col min="14851" max="14851" width="4.140625" customWidth="1"/>
    <col min="14852" max="14852" width="60.28515625" customWidth="1"/>
    <col min="14853" max="14856" width="9.85546875" customWidth="1"/>
    <col min="14857" max="14857" width="7.7109375" customWidth="1"/>
    <col min="14858" max="14858" width="13.42578125" customWidth="1"/>
    <col min="14859" max="14859" width="10.85546875" customWidth="1"/>
    <col min="14860" max="14860" width="9.85546875" customWidth="1"/>
    <col min="14861" max="15104" width="11.42578125" customWidth="1"/>
    <col min="15105" max="15105" width="9.5703125" customWidth="1"/>
    <col min="15106" max="15106" width="10" customWidth="1"/>
    <col min="15107" max="15107" width="4.140625" customWidth="1"/>
    <col min="15108" max="15108" width="60.28515625" customWidth="1"/>
    <col min="15109" max="15112" width="9.85546875" customWidth="1"/>
    <col min="15113" max="15113" width="7.7109375" customWidth="1"/>
    <col min="15114" max="15114" width="13.42578125" customWidth="1"/>
    <col min="15115" max="15115" width="10.85546875" customWidth="1"/>
    <col min="15116" max="15116" width="9.85546875" customWidth="1"/>
    <col min="15117" max="15360" width="11.42578125" customWidth="1"/>
    <col min="15361" max="15361" width="9.5703125" customWidth="1"/>
    <col min="15362" max="15362" width="10" customWidth="1"/>
    <col min="15363" max="15363" width="4.140625" customWidth="1"/>
    <col min="15364" max="15364" width="60.28515625" customWidth="1"/>
    <col min="15365" max="15368" width="9.85546875" customWidth="1"/>
    <col min="15369" max="15369" width="7.7109375" customWidth="1"/>
    <col min="15370" max="15370" width="13.42578125" customWidth="1"/>
    <col min="15371" max="15371" width="10.85546875" customWidth="1"/>
    <col min="15372" max="15372" width="9.85546875" customWidth="1"/>
    <col min="15373" max="15616" width="11.42578125" customWidth="1"/>
    <col min="15617" max="15617" width="9.5703125" customWidth="1"/>
    <col min="15618" max="15618" width="10" customWidth="1"/>
    <col min="15619" max="15619" width="4.140625" customWidth="1"/>
    <col min="15620" max="15620" width="60.28515625" customWidth="1"/>
    <col min="15621" max="15624" width="9.85546875" customWidth="1"/>
    <col min="15625" max="15625" width="7.7109375" customWidth="1"/>
    <col min="15626" max="15626" width="13.42578125" customWidth="1"/>
    <col min="15627" max="15627" width="10.85546875" customWidth="1"/>
    <col min="15628" max="15628" width="9.85546875" customWidth="1"/>
    <col min="15629" max="15872" width="11.42578125" customWidth="1"/>
    <col min="15873" max="15873" width="9.5703125" customWidth="1"/>
    <col min="15874" max="15874" width="10" customWidth="1"/>
    <col min="15875" max="15875" width="4.140625" customWidth="1"/>
    <col min="15876" max="15876" width="60.28515625" customWidth="1"/>
    <col min="15877" max="15880" width="9.85546875" customWidth="1"/>
    <col min="15881" max="15881" width="7.7109375" customWidth="1"/>
    <col min="15882" max="15882" width="13.42578125" customWidth="1"/>
    <col min="15883" max="15883" width="10.85546875" customWidth="1"/>
    <col min="15884" max="15884" width="9.85546875" customWidth="1"/>
    <col min="15885" max="16128" width="11.42578125" customWidth="1"/>
    <col min="16129" max="16129" width="9.5703125" customWidth="1"/>
    <col min="16130" max="16130" width="10" customWidth="1"/>
    <col min="16131" max="16131" width="4.140625" customWidth="1"/>
    <col min="16132" max="16132" width="60.28515625" customWidth="1"/>
    <col min="16133" max="16136" width="9.85546875" customWidth="1"/>
    <col min="16137" max="16137" width="7.7109375" customWidth="1"/>
    <col min="16138" max="16138" width="13.42578125" customWidth="1"/>
    <col min="16139" max="16139" width="10.85546875" customWidth="1"/>
    <col min="16140" max="16140" width="9.85546875" customWidth="1"/>
    <col min="16141" max="16384" width="11.42578125" customWidth="1"/>
  </cols>
  <sheetData>
    <row r="1" spans="1:13" ht="42.75" customHeight="1" thickBot="1" x14ac:dyDescent="0.4">
      <c r="A1" s="67"/>
      <c r="B1" s="67"/>
      <c r="C1" s="67"/>
      <c r="D1" s="173" t="s">
        <v>564</v>
      </c>
      <c r="E1" s="174"/>
      <c r="F1" s="174"/>
      <c r="G1" s="174"/>
      <c r="H1" s="174"/>
      <c r="I1" s="67"/>
      <c r="J1" s="175"/>
      <c r="K1" s="176"/>
      <c r="L1" s="175"/>
      <c r="M1" s="67"/>
    </row>
    <row r="2" spans="1:13" x14ac:dyDescent="0.25">
      <c r="A2" s="177"/>
      <c r="B2" s="178"/>
      <c r="C2" s="177"/>
      <c r="D2" s="179"/>
      <c r="E2" s="180">
        <v>2015</v>
      </c>
      <c r="F2" s="181"/>
      <c r="G2" s="182"/>
      <c r="H2" s="183">
        <v>2016</v>
      </c>
      <c r="I2" s="184"/>
      <c r="J2" s="185"/>
      <c r="K2" s="186"/>
      <c r="L2" s="187"/>
      <c r="M2" s="188"/>
    </row>
    <row r="3" spans="1:13" ht="30" x14ac:dyDescent="0.25">
      <c r="A3" s="177" t="s">
        <v>565</v>
      </c>
      <c r="B3" s="189" t="s">
        <v>566</v>
      </c>
      <c r="C3" s="177" t="s">
        <v>567</v>
      </c>
      <c r="D3" s="179" t="s">
        <v>568</v>
      </c>
      <c r="E3" s="190" t="s">
        <v>569</v>
      </c>
      <c r="F3" s="191" t="s">
        <v>570</v>
      </c>
      <c r="G3" s="192" t="s">
        <v>571</v>
      </c>
      <c r="H3" s="193" t="s">
        <v>572</v>
      </c>
      <c r="I3" s="194" t="s">
        <v>573</v>
      </c>
      <c r="J3" s="195" t="s">
        <v>574</v>
      </c>
      <c r="K3" s="196" t="s">
        <v>428</v>
      </c>
      <c r="L3" s="197" t="s">
        <v>575</v>
      </c>
      <c r="M3" s="198" t="s">
        <v>346</v>
      </c>
    </row>
    <row r="4" spans="1:13" x14ac:dyDescent="0.25">
      <c r="A4" s="199">
        <v>17798</v>
      </c>
      <c r="B4" s="199">
        <v>17798</v>
      </c>
      <c r="C4" s="199">
        <v>39</v>
      </c>
      <c r="D4" s="200" t="s">
        <v>576</v>
      </c>
      <c r="E4" s="201"/>
      <c r="F4" s="202"/>
      <c r="G4" s="203"/>
      <c r="H4" s="201">
        <f t="shared" ref="H4:H12" si="0">J4/I4</f>
        <v>19.5</v>
      </c>
      <c r="I4" s="199">
        <v>8</v>
      </c>
      <c r="J4" s="203">
        <v>156</v>
      </c>
      <c r="K4" s="204"/>
      <c r="L4" s="202">
        <f>Kibernetik!$F4+Kibernetik!$I4</f>
        <v>8</v>
      </c>
      <c r="M4" s="203">
        <f>Kibernetik!$J4+Kibernetik!$G4</f>
        <v>156</v>
      </c>
    </row>
    <row r="5" spans="1:13" x14ac:dyDescent="0.25">
      <c r="A5" s="199">
        <v>6388</v>
      </c>
      <c r="B5" s="199">
        <v>6388</v>
      </c>
      <c r="C5" s="199">
        <v>1</v>
      </c>
      <c r="D5" s="200" t="s">
        <v>577</v>
      </c>
      <c r="E5" s="201"/>
      <c r="F5" s="202"/>
      <c r="G5" s="203"/>
      <c r="H5" s="201">
        <f t="shared" si="0"/>
        <v>32.450000000000003</v>
      </c>
      <c r="I5" s="199">
        <v>10</v>
      </c>
      <c r="J5" s="203">
        <v>324.5</v>
      </c>
      <c r="K5" s="204"/>
      <c r="L5" s="202">
        <f>Kibernetik!$F5+Kibernetik!$I5</f>
        <v>10</v>
      </c>
      <c r="M5" s="203">
        <f>Kibernetik!$J5+Kibernetik!$G5</f>
        <v>324.5</v>
      </c>
    </row>
    <row r="6" spans="1:13" x14ac:dyDescent="0.25">
      <c r="A6" s="199">
        <v>17972</v>
      </c>
      <c r="B6" s="199">
        <v>17972</v>
      </c>
      <c r="C6" s="199">
        <v>42</v>
      </c>
      <c r="D6" s="200" t="s">
        <v>578</v>
      </c>
      <c r="E6" s="201"/>
      <c r="F6" s="202"/>
      <c r="G6" s="203"/>
      <c r="H6" s="201">
        <f t="shared" si="0"/>
        <v>67</v>
      </c>
      <c r="I6" s="199">
        <v>5</v>
      </c>
      <c r="J6" s="203">
        <v>335</v>
      </c>
      <c r="K6" s="204"/>
      <c r="L6" s="202">
        <f>Kibernetik!$F6+Kibernetik!$I6</f>
        <v>5</v>
      </c>
      <c r="M6" s="203">
        <f>Kibernetik!$J6+Kibernetik!$G6</f>
        <v>335</v>
      </c>
    </row>
    <row r="7" spans="1:13" x14ac:dyDescent="0.25">
      <c r="A7" s="199">
        <v>12944</v>
      </c>
      <c r="B7" s="199">
        <v>12944</v>
      </c>
      <c r="C7" s="199">
        <v>10</v>
      </c>
      <c r="D7" s="200" t="s">
        <v>579</v>
      </c>
      <c r="E7" s="201"/>
      <c r="F7" s="202"/>
      <c r="G7" s="203"/>
      <c r="H7" s="201">
        <f t="shared" si="0"/>
        <v>149.5</v>
      </c>
      <c r="I7" s="199">
        <v>1</v>
      </c>
      <c r="J7" s="203">
        <v>149.5</v>
      </c>
      <c r="K7" s="204"/>
      <c r="L7" s="202">
        <f>Kibernetik!$F7+Kibernetik!$I7</f>
        <v>1</v>
      </c>
      <c r="M7" s="203">
        <f>Kibernetik!$J7+Kibernetik!$G7</f>
        <v>149.5</v>
      </c>
    </row>
    <row r="8" spans="1:13" x14ac:dyDescent="0.25">
      <c r="A8" s="199">
        <v>6663</v>
      </c>
      <c r="B8" s="199">
        <v>6663</v>
      </c>
      <c r="C8" s="199">
        <v>2</v>
      </c>
      <c r="D8" s="200" t="s">
        <v>580</v>
      </c>
      <c r="E8" s="201"/>
      <c r="F8" s="202"/>
      <c r="G8" s="203"/>
      <c r="H8" s="201">
        <f t="shared" si="0"/>
        <v>324.35000000000002</v>
      </c>
      <c r="I8" s="199">
        <v>1</v>
      </c>
      <c r="J8" s="203">
        <v>324.35000000000002</v>
      </c>
      <c r="K8" s="204"/>
      <c r="L8" s="202">
        <f>Kibernetik!$F8+Kibernetik!$I8</f>
        <v>1</v>
      </c>
      <c r="M8" s="203">
        <f>Kibernetik!$J8+Kibernetik!$G8</f>
        <v>324.35000000000002</v>
      </c>
    </row>
    <row r="9" spans="1:13" x14ac:dyDescent="0.25">
      <c r="A9" s="199">
        <v>10659</v>
      </c>
      <c r="B9" s="199">
        <v>10659</v>
      </c>
      <c r="C9" s="199">
        <v>5</v>
      </c>
      <c r="D9" s="200" t="s">
        <v>581</v>
      </c>
      <c r="E9" s="201"/>
      <c r="F9" s="202"/>
      <c r="G9" s="203"/>
      <c r="H9" s="201">
        <f t="shared" si="0"/>
        <v>293.39999999999998</v>
      </c>
      <c r="I9" s="199">
        <v>2</v>
      </c>
      <c r="J9" s="203">
        <v>586.79999999999995</v>
      </c>
      <c r="K9" s="204"/>
      <c r="L9" s="202">
        <f>Kibernetik!$F9+Kibernetik!$I9</f>
        <v>2</v>
      </c>
      <c r="M9" s="203">
        <f>Kibernetik!$J9+Kibernetik!$G9</f>
        <v>586.79999999999995</v>
      </c>
    </row>
    <row r="10" spans="1:13" x14ac:dyDescent="0.25">
      <c r="A10" s="199">
        <v>17448</v>
      </c>
      <c r="B10" s="199">
        <v>17448</v>
      </c>
      <c r="C10" s="199">
        <v>33</v>
      </c>
      <c r="D10" s="200" t="s">
        <v>582</v>
      </c>
      <c r="E10" s="201"/>
      <c r="F10" s="202"/>
      <c r="G10" s="203"/>
      <c r="H10" s="201">
        <f t="shared" si="0"/>
        <v>27</v>
      </c>
      <c r="I10" s="199">
        <v>7</v>
      </c>
      <c r="J10" s="203">
        <v>189</v>
      </c>
      <c r="K10" s="204"/>
      <c r="L10" s="202">
        <f>Kibernetik!$F10+Kibernetik!$I10</f>
        <v>7</v>
      </c>
      <c r="M10" s="203">
        <f>Kibernetik!$J10+Kibernetik!$G10</f>
        <v>189</v>
      </c>
    </row>
    <row r="11" spans="1:13" x14ac:dyDescent="0.25">
      <c r="A11" s="199">
        <v>16011</v>
      </c>
      <c r="B11" s="199">
        <v>16011</v>
      </c>
      <c r="C11" s="199">
        <v>21</v>
      </c>
      <c r="D11" s="200" t="s">
        <v>583</v>
      </c>
      <c r="E11" s="201"/>
      <c r="F11" s="202"/>
      <c r="G11" s="203"/>
      <c r="H11" s="201">
        <f t="shared" si="0"/>
        <v>174.85</v>
      </c>
      <c r="I11" s="199">
        <v>3</v>
      </c>
      <c r="J11" s="203">
        <v>524.54999999999995</v>
      </c>
      <c r="K11" s="204"/>
      <c r="L11" s="202">
        <f>Kibernetik!$F11+Kibernetik!$I11</f>
        <v>3</v>
      </c>
      <c r="M11" s="203">
        <f>Kibernetik!$J11+Kibernetik!$G11</f>
        <v>524.54999999999995</v>
      </c>
    </row>
    <row r="12" spans="1:13" x14ac:dyDescent="0.25">
      <c r="A12" s="199">
        <v>15973</v>
      </c>
      <c r="B12" s="199"/>
      <c r="C12" s="199">
        <v>20</v>
      </c>
      <c r="D12" s="200" t="s">
        <v>584</v>
      </c>
      <c r="E12" s="201"/>
      <c r="F12" s="202"/>
      <c r="G12" s="203"/>
      <c r="H12" s="201">
        <f t="shared" si="0"/>
        <v>349</v>
      </c>
      <c r="I12" s="199">
        <v>1</v>
      </c>
      <c r="J12" s="203">
        <v>349</v>
      </c>
      <c r="K12" s="204"/>
      <c r="L12" s="202">
        <f>Kibernetik!$F12+Kibernetik!$I12</f>
        <v>1</v>
      </c>
      <c r="M12" s="203">
        <f>Kibernetik!$J12+Kibernetik!$G12</f>
        <v>349</v>
      </c>
    </row>
    <row r="13" spans="1:13" x14ac:dyDescent="0.25">
      <c r="A13" s="199">
        <v>16948</v>
      </c>
      <c r="B13" s="199"/>
      <c r="C13" s="199">
        <v>4.0999999999999996</v>
      </c>
      <c r="D13" s="205" t="s">
        <v>585</v>
      </c>
      <c r="E13" s="201">
        <f>G13/F13</f>
        <v>2.94</v>
      </c>
      <c r="F13" s="202">
        <v>3</v>
      </c>
      <c r="G13" s="203">
        <v>8.82</v>
      </c>
      <c r="H13" s="201"/>
      <c r="I13" s="199"/>
      <c r="J13" s="203"/>
      <c r="K13" s="204"/>
      <c r="L13" s="202">
        <f>Kibernetik!$F13+Kibernetik!$I13</f>
        <v>3</v>
      </c>
      <c r="M13" s="203">
        <f>Kibernetik!$J13+Kibernetik!$G13</f>
        <v>8.82</v>
      </c>
    </row>
    <row r="14" spans="1:13" x14ac:dyDescent="0.25">
      <c r="A14" s="199">
        <v>12348</v>
      </c>
      <c r="B14" s="199"/>
      <c r="C14" s="199">
        <v>8</v>
      </c>
      <c r="D14" s="200" t="s">
        <v>586</v>
      </c>
      <c r="E14" s="201"/>
      <c r="F14" s="202"/>
      <c r="G14" s="203"/>
      <c r="H14" s="201">
        <f t="shared" ref="H14:H48" si="1">J14/I14</f>
        <v>98.45</v>
      </c>
      <c r="I14" s="199">
        <v>2</v>
      </c>
      <c r="J14" s="203">
        <v>196.9</v>
      </c>
      <c r="K14" s="204"/>
      <c r="L14" s="202">
        <f>Kibernetik!$F14+Kibernetik!$I14</f>
        <v>2</v>
      </c>
      <c r="M14" s="203">
        <f>Kibernetik!$J14+Kibernetik!$G14</f>
        <v>196.9</v>
      </c>
    </row>
    <row r="15" spans="1:13" x14ac:dyDescent="0.25">
      <c r="A15" s="199">
        <v>16057</v>
      </c>
      <c r="B15" s="199"/>
      <c r="C15" s="199">
        <v>22</v>
      </c>
      <c r="D15" s="200" t="s">
        <v>587</v>
      </c>
      <c r="E15" s="201"/>
      <c r="F15" s="202"/>
      <c r="G15" s="203"/>
      <c r="H15" s="201">
        <f t="shared" si="1"/>
        <v>34</v>
      </c>
      <c r="I15" s="199">
        <v>12</v>
      </c>
      <c r="J15" s="203">
        <v>408</v>
      </c>
      <c r="K15" s="204"/>
      <c r="L15" s="202">
        <f>Kibernetik!$F15+Kibernetik!$I15</f>
        <v>12</v>
      </c>
      <c r="M15" s="203">
        <f>Kibernetik!$J15+Kibernetik!$G15</f>
        <v>408</v>
      </c>
    </row>
    <row r="16" spans="1:13" x14ac:dyDescent="0.25">
      <c r="A16" s="199">
        <v>7013</v>
      </c>
      <c r="B16" s="199"/>
      <c r="C16" s="199">
        <v>4</v>
      </c>
      <c r="D16" s="200" t="s">
        <v>588</v>
      </c>
      <c r="E16" s="201"/>
      <c r="F16" s="202"/>
      <c r="G16" s="203"/>
      <c r="H16" s="201">
        <f t="shared" si="1"/>
        <v>69</v>
      </c>
      <c r="I16" s="199">
        <v>1</v>
      </c>
      <c r="J16" s="203">
        <v>69</v>
      </c>
      <c r="K16" s="204"/>
      <c r="L16" s="202">
        <f>Kibernetik!$F16+Kibernetik!$I16</f>
        <v>1</v>
      </c>
      <c r="M16" s="203">
        <f>Kibernetik!$J16+Kibernetik!$G16</f>
        <v>69</v>
      </c>
    </row>
    <row r="17" spans="1:13" x14ac:dyDescent="0.25">
      <c r="A17" s="199">
        <v>16777</v>
      </c>
      <c r="B17" s="199">
        <v>16777</v>
      </c>
      <c r="C17" s="199">
        <v>28</v>
      </c>
      <c r="D17" s="200" t="s">
        <v>589</v>
      </c>
      <c r="E17" s="201"/>
      <c r="F17" s="202"/>
      <c r="G17" s="203"/>
      <c r="H17" s="201">
        <f t="shared" si="1"/>
        <v>22.9</v>
      </c>
      <c r="I17" s="199">
        <v>2</v>
      </c>
      <c r="J17" s="203">
        <v>45.8</v>
      </c>
      <c r="K17" s="204"/>
      <c r="L17" s="202">
        <f>Kibernetik!$F17+Kibernetik!$I17</f>
        <v>2</v>
      </c>
      <c r="M17" s="203">
        <f>Kibernetik!$J17+Kibernetik!$G17</f>
        <v>45.8</v>
      </c>
    </row>
    <row r="18" spans="1:13" x14ac:dyDescent="0.25">
      <c r="A18" s="199">
        <v>16778</v>
      </c>
      <c r="B18" s="199">
        <v>16778</v>
      </c>
      <c r="C18" s="199">
        <v>29</v>
      </c>
      <c r="D18" s="200" t="s">
        <v>590</v>
      </c>
      <c r="E18" s="201"/>
      <c r="F18" s="202"/>
      <c r="G18" s="203"/>
      <c r="H18" s="201">
        <f t="shared" si="1"/>
        <v>16.445</v>
      </c>
      <c r="I18" s="199">
        <v>2</v>
      </c>
      <c r="J18" s="203">
        <v>32.89</v>
      </c>
      <c r="K18" s="204"/>
      <c r="L18" s="202">
        <f>Kibernetik!$F18+Kibernetik!$I18</f>
        <v>2</v>
      </c>
      <c r="M18" s="203">
        <f>Kibernetik!$J18+Kibernetik!$G18</f>
        <v>32.89</v>
      </c>
    </row>
    <row r="19" spans="1:13" x14ac:dyDescent="0.25">
      <c r="A19" s="199">
        <v>14985</v>
      </c>
      <c r="B19" s="199">
        <v>14985</v>
      </c>
      <c r="C19" s="199">
        <v>16</v>
      </c>
      <c r="D19" s="200" t="s">
        <v>591</v>
      </c>
      <c r="E19" s="201"/>
      <c r="F19" s="202"/>
      <c r="G19" s="203"/>
      <c r="H19" s="201">
        <f t="shared" si="1"/>
        <v>9.9600000000000009</v>
      </c>
      <c r="I19" s="199">
        <v>1</v>
      </c>
      <c r="J19" s="203">
        <v>9.9600000000000009</v>
      </c>
      <c r="K19" s="204"/>
      <c r="L19" s="202">
        <f>Kibernetik!$F19+Kibernetik!$I19</f>
        <v>1</v>
      </c>
      <c r="M19" s="203">
        <f>Kibernetik!$J19+Kibernetik!$G19</f>
        <v>9.9600000000000009</v>
      </c>
    </row>
    <row r="20" spans="1:13" x14ac:dyDescent="0.25">
      <c r="A20" s="199">
        <v>12940</v>
      </c>
      <c r="B20" s="199">
        <v>12940</v>
      </c>
      <c r="C20" s="199">
        <v>9</v>
      </c>
      <c r="D20" s="200" t="s">
        <v>592</v>
      </c>
      <c r="E20" s="201"/>
      <c r="F20" s="202"/>
      <c r="G20" s="203"/>
      <c r="H20" s="201">
        <f t="shared" si="1"/>
        <v>208.45</v>
      </c>
      <c r="I20" s="199">
        <v>1</v>
      </c>
      <c r="J20" s="203">
        <v>208.45</v>
      </c>
      <c r="K20" s="204"/>
      <c r="L20" s="202">
        <f>Kibernetik!$F20+Kibernetik!$I20</f>
        <v>1</v>
      </c>
      <c r="M20" s="203">
        <f>Kibernetik!$J20+Kibernetik!$G20</f>
        <v>208.45</v>
      </c>
    </row>
    <row r="21" spans="1:13" x14ac:dyDescent="0.25">
      <c r="A21" s="199">
        <v>137016</v>
      </c>
      <c r="B21" s="199">
        <v>137016</v>
      </c>
      <c r="C21" s="199">
        <v>44</v>
      </c>
      <c r="D21" s="200" t="s">
        <v>593</v>
      </c>
      <c r="E21" s="201"/>
      <c r="F21" s="202"/>
      <c r="G21" s="203"/>
      <c r="H21" s="201">
        <f t="shared" si="1"/>
        <v>109.45</v>
      </c>
      <c r="I21" s="199">
        <v>2</v>
      </c>
      <c r="J21" s="203">
        <v>218.9</v>
      </c>
      <c r="K21" s="204"/>
      <c r="L21" s="202">
        <f>Kibernetik!$F21+Kibernetik!$I21</f>
        <v>2</v>
      </c>
      <c r="M21" s="203">
        <f>Kibernetik!$J21+Kibernetik!$G21</f>
        <v>218.9</v>
      </c>
    </row>
    <row r="22" spans="1:13" x14ac:dyDescent="0.25">
      <c r="A22" s="199">
        <v>136987</v>
      </c>
      <c r="B22" s="199">
        <v>136987</v>
      </c>
      <c r="C22" s="199">
        <v>43</v>
      </c>
      <c r="D22" s="200" t="s">
        <v>594</v>
      </c>
      <c r="E22" s="201">
        <f>G22/F22</f>
        <v>124.5</v>
      </c>
      <c r="F22" s="202">
        <v>50</v>
      </c>
      <c r="G22" s="203">
        <v>6225</v>
      </c>
      <c r="H22" s="201">
        <f t="shared" si="1"/>
        <v>125.94999999999999</v>
      </c>
      <c r="I22" s="199">
        <v>18</v>
      </c>
      <c r="J22" s="203">
        <v>2267.1</v>
      </c>
      <c r="K22" s="204">
        <f>100/Kibernetik!$E22*(Kibernetik!$H22-Kibernetik!$E22)</f>
        <v>1.1646586345381436</v>
      </c>
      <c r="L22" s="202">
        <f>Kibernetik!$F22+Kibernetik!$I22</f>
        <v>68</v>
      </c>
      <c r="M22" s="203">
        <f>Kibernetik!$J22+Kibernetik!$G22</f>
        <v>8492.1</v>
      </c>
    </row>
    <row r="23" spans="1:13" x14ac:dyDescent="0.25">
      <c r="A23" s="199">
        <v>11773</v>
      </c>
      <c r="B23" s="199">
        <v>11773</v>
      </c>
      <c r="C23" s="199">
        <v>7</v>
      </c>
      <c r="D23" s="200" t="s">
        <v>595</v>
      </c>
      <c r="E23" s="201"/>
      <c r="F23" s="202"/>
      <c r="G23" s="203"/>
      <c r="H23" s="201">
        <f t="shared" si="1"/>
        <v>255.255</v>
      </c>
      <c r="I23" s="199">
        <v>12</v>
      </c>
      <c r="J23" s="203">
        <v>3063.06</v>
      </c>
      <c r="K23" s="204"/>
      <c r="L23" s="202">
        <f>Kibernetik!$F23+Kibernetik!$I23</f>
        <v>12</v>
      </c>
      <c r="M23" s="203">
        <f>Kibernetik!$J23+Kibernetik!$G23</f>
        <v>3063.06</v>
      </c>
    </row>
    <row r="24" spans="1:13" x14ac:dyDescent="0.25">
      <c r="A24" s="199">
        <v>16066</v>
      </c>
      <c r="B24" s="199">
        <v>16066</v>
      </c>
      <c r="C24" s="199">
        <v>23</v>
      </c>
      <c r="D24" s="200" t="s">
        <v>596</v>
      </c>
      <c r="E24" s="201"/>
      <c r="F24" s="202"/>
      <c r="G24" s="203"/>
      <c r="H24" s="201">
        <f t="shared" si="1"/>
        <v>239.13333333333333</v>
      </c>
      <c r="I24" s="199">
        <v>3</v>
      </c>
      <c r="J24" s="203">
        <v>717.4</v>
      </c>
      <c r="K24" s="204"/>
      <c r="L24" s="202">
        <f>Kibernetik!$F24+Kibernetik!$I24</f>
        <v>3</v>
      </c>
      <c r="M24" s="203">
        <f>Kibernetik!$J24+Kibernetik!$G24</f>
        <v>717.4</v>
      </c>
    </row>
    <row r="25" spans="1:13" x14ac:dyDescent="0.25">
      <c r="A25" s="199">
        <v>17313</v>
      </c>
      <c r="B25" s="199">
        <v>17313</v>
      </c>
      <c r="C25" s="199">
        <v>32</v>
      </c>
      <c r="D25" s="200" t="s">
        <v>597</v>
      </c>
      <c r="E25" s="201"/>
      <c r="F25" s="202"/>
      <c r="G25" s="203"/>
      <c r="H25" s="201">
        <f t="shared" si="1"/>
        <v>136.94999999999999</v>
      </c>
      <c r="I25" s="199">
        <v>1</v>
      </c>
      <c r="J25" s="203">
        <v>136.94999999999999</v>
      </c>
      <c r="K25" s="204"/>
      <c r="L25" s="202">
        <f>Kibernetik!$F25+Kibernetik!$I25</f>
        <v>1</v>
      </c>
      <c r="M25" s="203">
        <f>Kibernetik!$J25+Kibernetik!$G25</f>
        <v>136.94999999999999</v>
      </c>
    </row>
    <row r="26" spans="1:13" x14ac:dyDescent="0.25">
      <c r="A26" s="199">
        <v>17309</v>
      </c>
      <c r="B26" s="199">
        <v>17309</v>
      </c>
      <c r="C26" s="199">
        <v>31</v>
      </c>
      <c r="D26" s="200" t="s">
        <v>598</v>
      </c>
      <c r="E26" s="201"/>
      <c r="F26" s="202"/>
      <c r="G26" s="203"/>
      <c r="H26" s="201">
        <f t="shared" si="1"/>
        <v>239.4</v>
      </c>
      <c r="I26" s="199">
        <v>4</v>
      </c>
      <c r="J26" s="203">
        <v>957.6</v>
      </c>
      <c r="K26" s="204"/>
      <c r="L26" s="202">
        <f>Kibernetik!$F26+Kibernetik!$I26</f>
        <v>4</v>
      </c>
      <c r="M26" s="203">
        <f>Kibernetik!$J26+Kibernetik!$G26</f>
        <v>957.6</v>
      </c>
    </row>
    <row r="27" spans="1:13" x14ac:dyDescent="0.25">
      <c r="A27" s="199">
        <v>16805</v>
      </c>
      <c r="B27" s="199">
        <v>16805</v>
      </c>
      <c r="C27" s="199">
        <v>30</v>
      </c>
      <c r="D27" s="200" t="s">
        <v>599</v>
      </c>
      <c r="E27" s="201">
        <f>G27/F27</f>
        <v>219.45</v>
      </c>
      <c r="F27" s="202">
        <v>2</v>
      </c>
      <c r="G27" s="203">
        <v>438.9</v>
      </c>
      <c r="H27" s="201">
        <f t="shared" si="1"/>
        <v>178.85124999999999</v>
      </c>
      <c r="I27" s="199">
        <v>8</v>
      </c>
      <c r="J27" s="203">
        <v>1430.81</v>
      </c>
      <c r="K27" s="204">
        <f>100/Kibernetik!$E27*(Kibernetik!$H27-Kibernetik!$E27)</f>
        <v>-18.500227842333103</v>
      </c>
      <c r="L27" s="202">
        <f>Kibernetik!$F27+Kibernetik!$I27</f>
        <v>10</v>
      </c>
      <c r="M27" s="203">
        <f>Kibernetik!$J27+Kibernetik!$G27</f>
        <v>1869.71</v>
      </c>
    </row>
    <row r="28" spans="1:13" x14ac:dyDescent="0.25">
      <c r="A28" s="199">
        <v>11215</v>
      </c>
      <c r="B28" s="199">
        <v>11215</v>
      </c>
      <c r="C28" s="199">
        <v>6</v>
      </c>
      <c r="D28" s="200" t="s">
        <v>600</v>
      </c>
      <c r="E28" s="201"/>
      <c r="F28" s="202"/>
      <c r="G28" s="203"/>
      <c r="H28" s="201">
        <f t="shared" si="1"/>
        <v>84.5</v>
      </c>
      <c r="I28" s="199">
        <v>1</v>
      </c>
      <c r="J28" s="203">
        <v>84.5</v>
      </c>
      <c r="K28" s="204"/>
      <c r="L28" s="202">
        <f>Kibernetik!$F28+Kibernetik!$I28</f>
        <v>1</v>
      </c>
      <c r="M28" s="203">
        <f>Kibernetik!$J28+Kibernetik!$G28</f>
        <v>84.5</v>
      </c>
    </row>
    <row r="29" spans="1:13" x14ac:dyDescent="0.25">
      <c r="A29" s="199">
        <v>15123</v>
      </c>
      <c r="B29" s="199">
        <v>15123</v>
      </c>
      <c r="C29" s="199">
        <v>19</v>
      </c>
      <c r="D29" s="200" t="s">
        <v>601</v>
      </c>
      <c r="E29" s="201"/>
      <c r="F29" s="202"/>
      <c r="G29" s="203"/>
      <c r="H29" s="201">
        <f t="shared" si="1"/>
        <v>17.399999999999999</v>
      </c>
      <c r="I29" s="199">
        <v>1</v>
      </c>
      <c r="J29" s="203">
        <v>17.399999999999999</v>
      </c>
      <c r="K29" s="204"/>
      <c r="L29" s="202">
        <f>Kibernetik!$F29+Kibernetik!$I29</f>
        <v>1</v>
      </c>
      <c r="M29" s="203">
        <f>Kibernetik!$J29+Kibernetik!$G29</f>
        <v>17.399999999999999</v>
      </c>
    </row>
    <row r="30" spans="1:13" x14ac:dyDescent="0.25">
      <c r="A30" s="199">
        <v>14863</v>
      </c>
      <c r="B30" s="199">
        <v>14863</v>
      </c>
      <c r="C30" s="199">
        <v>15</v>
      </c>
      <c r="D30" s="200" t="s">
        <v>602</v>
      </c>
      <c r="E30" s="201"/>
      <c r="F30" s="202"/>
      <c r="G30" s="203"/>
      <c r="H30" s="201">
        <f t="shared" si="1"/>
        <v>191.5107142857143</v>
      </c>
      <c r="I30" s="199">
        <v>28</v>
      </c>
      <c r="J30" s="203">
        <v>5362.3</v>
      </c>
      <c r="K30" s="204"/>
      <c r="L30" s="202">
        <f>Kibernetik!$F30+Kibernetik!$I30</f>
        <v>28</v>
      </c>
      <c r="M30" s="203">
        <f>Kibernetik!$J30+Kibernetik!$G30</f>
        <v>5362.3</v>
      </c>
    </row>
    <row r="31" spans="1:13" x14ac:dyDescent="0.25">
      <c r="A31" s="199">
        <v>14862</v>
      </c>
      <c r="B31" s="199">
        <v>14862</v>
      </c>
      <c r="C31" s="199">
        <v>14</v>
      </c>
      <c r="D31" s="200" t="s">
        <v>603</v>
      </c>
      <c r="E31" s="201"/>
      <c r="F31" s="202"/>
      <c r="G31" s="203"/>
      <c r="H31" s="201">
        <f t="shared" si="1"/>
        <v>281.77499999999998</v>
      </c>
      <c r="I31" s="199">
        <v>2</v>
      </c>
      <c r="J31" s="203">
        <v>563.54999999999995</v>
      </c>
      <c r="K31" s="204"/>
      <c r="L31" s="202">
        <f>Kibernetik!$F31+Kibernetik!$I31</f>
        <v>2</v>
      </c>
      <c r="M31" s="203">
        <f>Kibernetik!$J31+Kibernetik!$G31</f>
        <v>563.54999999999995</v>
      </c>
    </row>
    <row r="32" spans="1:13" x14ac:dyDescent="0.25">
      <c r="A32" s="199">
        <v>16174</v>
      </c>
      <c r="B32" s="199">
        <v>16174</v>
      </c>
      <c r="C32" s="199">
        <v>26</v>
      </c>
      <c r="D32" s="200" t="s">
        <v>604</v>
      </c>
      <c r="E32" s="201"/>
      <c r="F32" s="202"/>
      <c r="G32" s="206">
        <v>-174</v>
      </c>
      <c r="H32" s="201">
        <f t="shared" si="1"/>
        <v>173.4</v>
      </c>
      <c r="I32" s="199">
        <v>1</v>
      </c>
      <c r="J32" s="203">
        <v>173.4</v>
      </c>
      <c r="K32" s="204"/>
      <c r="L32" s="202">
        <f>Kibernetik!$F32+Kibernetik!$I32</f>
        <v>1</v>
      </c>
      <c r="M32" s="203">
        <f>Kibernetik!$J32+Kibernetik!$G32</f>
        <v>-0.59999999999999432</v>
      </c>
    </row>
    <row r="33" spans="1:13" x14ac:dyDescent="0.25">
      <c r="A33" s="199">
        <v>16102</v>
      </c>
      <c r="B33" s="199">
        <v>16102</v>
      </c>
      <c r="C33" s="199">
        <v>24</v>
      </c>
      <c r="D33" s="200" t="s">
        <v>605</v>
      </c>
      <c r="E33" s="201"/>
      <c r="F33" s="202"/>
      <c r="G33" s="203"/>
      <c r="H33" s="201">
        <f t="shared" si="1"/>
        <v>71.400000000000006</v>
      </c>
      <c r="I33" s="199">
        <v>1</v>
      </c>
      <c r="J33" s="203">
        <v>71.400000000000006</v>
      </c>
      <c r="K33" s="204"/>
      <c r="L33" s="202">
        <f>Kibernetik!$F33+Kibernetik!$I33</f>
        <v>1</v>
      </c>
      <c r="M33" s="203">
        <f>Kibernetik!$J33+Kibernetik!$G33</f>
        <v>71.400000000000006</v>
      </c>
    </row>
    <row r="34" spans="1:13" x14ac:dyDescent="0.25">
      <c r="A34" s="199">
        <v>16104</v>
      </c>
      <c r="B34" s="199">
        <v>16104</v>
      </c>
      <c r="C34" s="199">
        <v>25</v>
      </c>
      <c r="D34" s="200" t="s">
        <v>606</v>
      </c>
      <c r="E34" s="201"/>
      <c r="F34" s="202"/>
      <c r="G34" s="203"/>
      <c r="H34" s="201">
        <f t="shared" si="1"/>
        <v>77.400000000000006</v>
      </c>
      <c r="I34" s="199">
        <v>1</v>
      </c>
      <c r="J34" s="203">
        <v>77.400000000000006</v>
      </c>
      <c r="K34" s="204"/>
      <c r="L34" s="202">
        <f>Kibernetik!$F34+Kibernetik!$I34</f>
        <v>1</v>
      </c>
      <c r="M34" s="203">
        <f>Kibernetik!$J34+Kibernetik!$G34</f>
        <v>77.400000000000006</v>
      </c>
    </row>
    <row r="35" spans="1:13" x14ac:dyDescent="0.25">
      <c r="A35" s="199">
        <v>14237</v>
      </c>
      <c r="B35" s="199"/>
      <c r="C35" s="199">
        <v>12</v>
      </c>
      <c r="D35" s="200" t="s">
        <v>607</v>
      </c>
      <c r="E35" s="201"/>
      <c r="F35" s="202"/>
      <c r="G35" s="203"/>
      <c r="H35" s="201">
        <f t="shared" si="1"/>
        <v>77.400000000000006</v>
      </c>
      <c r="I35" s="199">
        <v>4</v>
      </c>
      <c r="J35" s="203">
        <v>309.60000000000002</v>
      </c>
      <c r="K35" s="204"/>
      <c r="L35" s="202">
        <f>Kibernetik!$F35+Kibernetik!$I35</f>
        <v>4</v>
      </c>
      <c r="M35" s="203">
        <f>Kibernetik!$J35+Kibernetik!$G35</f>
        <v>309.60000000000002</v>
      </c>
    </row>
    <row r="36" spans="1:13" x14ac:dyDescent="0.25">
      <c r="A36" s="199">
        <v>17696</v>
      </c>
      <c r="B36" s="199">
        <v>17696</v>
      </c>
      <c r="C36" s="199">
        <v>35</v>
      </c>
      <c r="D36" s="200" t="s">
        <v>608</v>
      </c>
      <c r="E36" s="201"/>
      <c r="F36" s="202"/>
      <c r="G36" s="203"/>
      <c r="H36" s="201">
        <f t="shared" si="1"/>
        <v>159</v>
      </c>
      <c r="I36" s="199">
        <v>10</v>
      </c>
      <c r="J36" s="203">
        <v>1590</v>
      </c>
      <c r="K36" s="204"/>
      <c r="L36" s="202">
        <f>Kibernetik!$F36+Kibernetik!$I36</f>
        <v>10</v>
      </c>
      <c r="M36" s="203">
        <f>Kibernetik!$J36+Kibernetik!$G36</f>
        <v>1590</v>
      </c>
    </row>
    <row r="37" spans="1:13" x14ac:dyDescent="0.25">
      <c r="A37" s="199">
        <v>17934</v>
      </c>
      <c r="B37" s="199">
        <v>17934</v>
      </c>
      <c r="C37" s="199">
        <v>41</v>
      </c>
      <c r="D37" s="200" t="s">
        <v>609</v>
      </c>
      <c r="E37" s="201"/>
      <c r="F37" s="202"/>
      <c r="G37" s="203"/>
      <c r="H37" s="201">
        <f t="shared" si="1"/>
        <v>449</v>
      </c>
      <c r="I37" s="199">
        <v>6</v>
      </c>
      <c r="J37" s="203">
        <v>2694</v>
      </c>
      <c r="K37" s="204"/>
      <c r="L37" s="202">
        <f>Kibernetik!$F37+Kibernetik!$I37</f>
        <v>6</v>
      </c>
      <c r="M37" s="203">
        <f>Kibernetik!$J37+Kibernetik!$G37</f>
        <v>2694</v>
      </c>
    </row>
    <row r="38" spans="1:13" x14ac:dyDescent="0.25">
      <c r="A38" s="199">
        <v>17733</v>
      </c>
      <c r="B38" s="199"/>
      <c r="C38" s="199">
        <v>36</v>
      </c>
      <c r="D38" s="200" t="s">
        <v>610</v>
      </c>
      <c r="E38" s="201"/>
      <c r="F38" s="202"/>
      <c r="G38" s="203"/>
      <c r="H38" s="201">
        <f t="shared" si="1"/>
        <v>138.88999999999999</v>
      </c>
      <c r="I38" s="199">
        <v>1</v>
      </c>
      <c r="J38" s="203">
        <v>138.88999999999999</v>
      </c>
      <c r="K38" s="204"/>
      <c r="L38" s="202">
        <f>Kibernetik!$F38+Kibernetik!$I38</f>
        <v>1</v>
      </c>
      <c r="M38" s="203">
        <f>Kibernetik!$J38+Kibernetik!$G38</f>
        <v>138.88999999999999</v>
      </c>
    </row>
    <row r="39" spans="1:13" x14ac:dyDescent="0.25">
      <c r="A39" s="199">
        <v>17862</v>
      </c>
      <c r="B39" s="199"/>
      <c r="C39" s="199">
        <v>40</v>
      </c>
      <c r="D39" s="200" t="s">
        <v>611</v>
      </c>
      <c r="E39" s="201"/>
      <c r="F39" s="202"/>
      <c r="G39" s="203"/>
      <c r="H39" s="201">
        <f t="shared" si="1"/>
        <v>114</v>
      </c>
      <c r="I39" s="199">
        <v>238</v>
      </c>
      <c r="J39" s="203">
        <v>27132</v>
      </c>
      <c r="K39" s="204"/>
      <c r="L39" s="202">
        <f>Kibernetik!$F39+Kibernetik!$I39</f>
        <v>238</v>
      </c>
      <c r="M39" s="203">
        <f>Kibernetik!$J39+Kibernetik!$G39</f>
        <v>27132</v>
      </c>
    </row>
    <row r="40" spans="1:13" x14ac:dyDescent="0.25">
      <c r="A40" s="199">
        <v>6884</v>
      </c>
      <c r="B40" s="199"/>
      <c r="C40" s="199">
        <v>3</v>
      </c>
      <c r="D40" s="200" t="s">
        <v>612</v>
      </c>
      <c r="E40" s="201"/>
      <c r="F40" s="202"/>
      <c r="G40" s="203"/>
      <c r="H40" s="201">
        <f t="shared" si="1"/>
        <v>1.3800000000000001</v>
      </c>
      <c r="I40" s="199">
        <v>10</v>
      </c>
      <c r="J40" s="203">
        <v>13.8</v>
      </c>
      <c r="K40" s="204"/>
      <c r="L40" s="202">
        <f>Kibernetik!$F40+Kibernetik!$I40</f>
        <v>10</v>
      </c>
      <c r="M40" s="203">
        <f>Kibernetik!$J40+Kibernetik!$G40</f>
        <v>13.8</v>
      </c>
    </row>
    <row r="41" spans="1:13" x14ac:dyDescent="0.25">
      <c r="A41" s="199">
        <v>15117</v>
      </c>
      <c r="B41" s="199"/>
      <c r="C41" s="199">
        <v>18</v>
      </c>
      <c r="D41" s="200" t="s">
        <v>613</v>
      </c>
      <c r="E41" s="201"/>
      <c r="F41" s="202"/>
      <c r="G41" s="203"/>
      <c r="H41" s="201">
        <f t="shared" si="1"/>
        <v>48.95</v>
      </c>
      <c r="I41" s="199">
        <v>1</v>
      </c>
      <c r="J41" s="203">
        <v>48.95</v>
      </c>
      <c r="K41" s="204"/>
      <c r="L41" s="202">
        <f>Kibernetik!$F41+Kibernetik!$I41</f>
        <v>1</v>
      </c>
      <c r="M41" s="203">
        <f>Kibernetik!$J41+Kibernetik!$G41</f>
        <v>48.95</v>
      </c>
    </row>
    <row r="42" spans="1:13" x14ac:dyDescent="0.25">
      <c r="A42" s="207">
        <v>13676</v>
      </c>
      <c r="B42" s="199"/>
      <c r="C42" s="199">
        <v>11</v>
      </c>
      <c r="D42" s="208" t="s">
        <v>614</v>
      </c>
      <c r="E42" s="201">
        <f>G42/F42</f>
        <v>33.300000000000004</v>
      </c>
      <c r="F42" s="202">
        <v>3</v>
      </c>
      <c r="G42" s="203">
        <v>99.9</v>
      </c>
      <c r="H42" s="201">
        <f t="shared" si="1"/>
        <v>34.11304347826087</v>
      </c>
      <c r="I42" s="199">
        <v>46</v>
      </c>
      <c r="J42" s="203">
        <v>1569.2</v>
      </c>
      <c r="K42" s="204">
        <f>100/Kibernetik!$E42*(Kibernetik!$H42-Kibernetik!$E42)</f>
        <v>2.4415720067893871</v>
      </c>
      <c r="L42" s="202">
        <f>Kibernetik!$F42+Kibernetik!$I42</f>
        <v>49</v>
      </c>
      <c r="M42" s="209">
        <f>Kibernetik!$J42+Kibernetik!$G42</f>
        <v>1669.1000000000001</v>
      </c>
    </row>
    <row r="43" spans="1:13" x14ac:dyDescent="0.25">
      <c r="A43" s="199">
        <v>14394</v>
      </c>
      <c r="B43" s="199">
        <v>14394</v>
      </c>
      <c r="C43" s="199">
        <v>13</v>
      </c>
      <c r="D43" s="200" t="s">
        <v>615</v>
      </c>
      <c r="E43" s="201"/>
      <c r="F43" s="202"/>
      <c r="G43" s="203"/>
      <c r="H43" s="201">
        <f t="shared" si="1"/>
        <v>43.45</v>
      </c>
      <c r="I43" s="199">
        <v>1</v>
      </c>
      <c r="J43" s="203">
        <v>43.45</v>
      </c>
      <c r="K43" s="204"/>
      <c r="L43" s="202">
        <f>Kibernetik!$F43+Kibernetik!$I43</f>
        <v>1</v>
      </c>
      <c r="M43" s="203">
        <f>Kibernetik!$J43+Kibernetik!$G43</f>
        <v>43.45</v>
      </c>
    </row>
    <row r="44" spans="1:13" x14ac:dyDescent="0.25">
      <c r="A44" s="199">
        <v>17503</v>
      </c>
      <c r="B44" s="199">
        <v>17503</v>
      </c>
      <c r="C44" s="199">
        <v>34</v>
      </c>
      <c r="D44" s="200" t="s">
        <v>616</v>
      </c>
      <c r="E44" s="201"/>
      <c r="F44" s="202"/>
      <c r="G44" s="203"/>
      <c r="H44" s="201">
        <f t="shared" si="1"/>
        <v>39</v>
      </c>
      <c r="I44" s="199">
        <v>504</v>
      </c>
      <c r="J44" s="203">
        <v>19656</v>
      </c>
      <c r="K44" s="204"/>
      <c r="L44" s="202">
        <f>Kibernetik!$F44+Kibernetik!$I44</f>
        <v>504</v>
      </c>
      <c r="M44" s="203">
        <f>Kibernetik!$J44+Kibernetik!$G44</f>
        <v>19656</v>
      </c>
    </row>
    <row r="45" spans="1:13" x14ac:dyDescent="0.25">
      <c r="A45" s="199">
        <v>17792</v>
      </c>
      <c r="B45" s="199">
        <v>17792</v>
      </c>
      <c r="C45" s="199">
        <v>37</v>
      </c>
      <c r="D45" s="200" t="s">
        <v>617</v>
      </c>
      <c r="E45" s="201"/>
      <c r="F45" s="202"/>
      <c r="G45" s="203"/>
      <c r="H45" s="201">
        <f t="shared" si="1"/>
        <v>22.9</v>
      </c>
      <c r="I45" s="199">
        <v>5</v>
      </c>
      <c r="J45" s="203">
        <v>114.5</v>
      </c>
      <c r="K45" s="204"/>
      <c r="L45" s="202">
        <f>Kibernetik!$F45+Kibernetik!$I45</f>
        <v>5</v>
      </c>
      <c r="M45" s="203">
        <f>Kibernetik!$J45+Kibernetik!$G45</f>
        <v>114.5</v>
      </c>
    </row>
    <row r="46" spans="1:13" x14ac:dyDescent="0.25">
      <c r="A46" s="199">
        <v>17793</v>
      </c>
      <c r="B46" s="199">
        <v>17793</v>
      </c>
      <c r="C46" s="199">
        <v>38</v>
      </c>
      <c r="D46" s="200" t="s">
        <v>618</v>
      </c>
      <c r="E46" s="201"/>
      <c r="F46" s="202"/>
      <c r="G46" s="203"/>
      <c r="H46" s="201">
        <f t="shared" si="1"/>
        <v>14.9</v>
      </c>
      <c r="I46" s="199">
        <v>1</v>
      </c>
      <c r="J46" s="203">
        <v>14.9</v>
      </c>
      <c r="K46" s="204"/>
      <c r="L46" s="202">
        <f>Kibernetik!$F46+Kibernetik!$I46</f>
        <v>1</v>
      </c>
      <c r="M46" s="203">
        <f>Kibernetik!$J46+Kibernetik!$G46</f>
        <v>14.9</v>
      </c>
    </row>
    <row r="47" spans="1:13" x14ac:dyDescent="0.25">
      <c r="A47" s="199">
        <v>16689</v>
      </c>
      <c r="B47" s="199">
        <v>16689</v>
      </c>
      <c r="C47" s="199">
        <v>27</v>
      </c>
      <c r="D47" s="200" t="s">
        <v>619</v>
      </c>
      <c r="E47" s="201"/>
      <c r="F47" s="202"/>
      <c r="G47" s="203"/>
      <c r="H47" s="201">
        <f t="shared" si="1"/>
        <v>49</v>
      </c>
      <c r="I47" s="199">
        <v>1</v>
      </c>
      <c r="J47" s="203">
        <v>49</v>
      </c>
      <c r="K47" s="204"/>
      <c r="L47" s="202">
        <f>Kibernetik!$F47+Kibernetik!$I47</f>
        <v>1</v>
      </c>
      <c r="M47" s="203">
        <f>Kibernetik!$J47+Kibernetik!$G47</f>
        <v>49</v>
      </c>
    </row>
    <row r="48" spans="1:13" ht="15.75" thickBot="1" x14ac:dyDescent="0.3">
      <c r="A48" s="199">
        <v>15011</v>
      </c>
      <c r="B48" s="199">
        <v>15011</v>
      </c>
      <c r="C48" s="199">
        <v>17</v>
      </c>
      <c r="D48" s="200" t="s">
        <v>620</v>
      </c>
      <c r="E48" s="210"/>
      <c r="F48" s="211"/>
      <c r="G48" s="212"/>
      <c r="H48" s="210">
        <f t="shared" si="1"/>
        <v>149</v>
      </c>
      <c r="I48" s="213">
        <v>1</v>
      </c>
      <c r="J48" s="212">
        <v>149</v>
      </c>
      <c r="K48" s="214"/>
      <c r="L48" s="211">
        <f>Kibernetik!$F48+Kibernetik!$I48</f>
        <v>1</v>
      </c>
      <c r="M48" s="212">
        <f>Kibernetik!$J48+Kibernetik!$G48</f>
        <v>149</v>
      </c>
    </row>
    <row r="50" spans="4:13" x14ac:dyDescent="0.25">
      <c r="D50" s="67"/>
      <c r="E50" s="215"/>
      <c r="F50" s="67"/>
      <c r="G50" s="67"/>
      <c r="H50" s="215"/>
    </row>
    <row r="51" spans="4:13" s="225" customFormat="1" ht="21.75" customHeight="1" x14ac:dyDescent="0.3">
      <c r="D51" s="218" t="s">
        <v>621</v>
      </c>
      <c r="E51" s="219"/>
      <c r="F51" s="219"/>
      <c r="G51" s="220">
        <f>SUM(Kibernetik!$G$4:$G$48)</f>
        <v>6598.619999999999</v>
      </c>
      <c r="H51" s="221"/>
      <c r="I51" s="221"/>
      <c r="J51" s="222">
        <f>SUM(J4:J48)</f>
        <v>72574.75999999998</v>
      </c>
      <c r="K51" s="217"/>
      <c r="L51" s="223"/>
      <c r="M51" s="224">
        <f>G51+J51</f>
        <v>79173.379999999976</v>
      </c>
    </row>
  </sheetData>
  <mergeCells count="2">
    <mergeCell ref="E2:G2"/>
    <mergeCell ref="H2:J2"/>
  </mergeCells>
  <pageMargins left="0.70866141732283472" right="0.70866141732283472" top="0.78740157480314965" bottom="0.78740157480314965" header="0.31496062992125984" footer="0.31496062992125984"/>
  <pageSetup paperSize="9" scale="74" fitToHeight="2" orientation="landscape" r:id="rId1"/>
  <rowBreaks count="1" manualBreakCount="1">
    <brk id="28" max="16383" man="1"/>
  </row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view="pageLayout" topLeftCell="A130" zoomScaleNormal="100" workbookViewId="0">
      <selection activeCell="I2" sqref="I2"/>
    </sheetView>
  </sheetViews>
  <sheetFormatPr defaultRowHeight="15" x14ac:dyDescent="0.25"/>
  <cols>
    <col min="1" max="1" width="9" style="98" customWidth="1"/>
    <col min="2" max="2" width="76.140625" bestFit="1" customWidth="1"/>
    <col min="3" max="3" width="12.7109375" customWidth="1"/>
    <col min="4" max="4" width="12.7109375" style="47" customWidth="1"/>
    <col min="5" max="5" width="15.28515625" customWidth="1"/>
    <col min="6" max="6" width="12.7109375" customWidth="1"/>
    <col min="7" max="7" width="12.7109375" style="47" customWidth="1"/>
    <col min="8" max="8" width="14.140625" customWidth="1"/>
    <col min="9" max="10" width="11.7109375" style="47" customWidth="1"/>
    <col min="11" max="11" width="18.7109375" customWidth="1"/>
    <col min="12" max="256" width="11.42578125" customWidth="1"/>
    <col min="257" max="257" width="9" customWidth="1"/>
    <col min="258" max="258" width="76.140625" bestFit="1" customWidth="1"/>
    <col min="259" max="264" width="12.7109375" customWidth="1"/>
    <col min="265" max="266" width="11.7109375" customWidth="1"/>
    <col min="267" max="267" width="12.7109375" customWidth="1"/>
    <col min="268" max="512" width="11.42578125" customWidth="1"/>
    <col min="513" max="513" width="9" customWidth="1"/>
    <col min="514" max="514" width="76.140625" bestFit="1" customWidth="1"/>
    <col min="515" max="520" width="12.7109375" customWidth="1"/>
    <col min="521" max="522" width="11.7109375" customWidth="1"/>
    <col min="523" max="523" width="12.7109375" customWidth="1"/>
    <col min="524" max="768" width="11.42578125" customWidth="1"/>
    <col min="769" max="769" width="9" customWidth="1"/>
    <col min="770" max="770" width="76.140625" bestFit="1" customWidth="1"/>
    <col min="771" max="776" width="12.7109375" customWidth="1"/>
    <col min="777" max="778" width="11.7109375" customWidth="1"/>
    <col min="779" max="779" width="12.7109375" customWidth="1"/>
    <col min="780" max="1024" width="11.42578125" customWidth="1"/>
    <col min="1025" max="1025" width="9" customWidth="1"/>
    <col min="1026" max="1026" width="76.140625" bestFit="1" customWidth="1"/>
    <col min="1027" max="1032" width="12.7109375" customWidth="1"/>
    <col min="1033" max="1034" width="11.7109375" customWidth="1"/>
    <col min="1035" max="1035" width="12.7109375" customWidth="1"/>
    <col min="1036" max="1280" width="11.42578125" customWidth="1"/>
    <col min="1281" max="1281" width="9" customWidth="1"/>
    <col min="1282" max="1282" width="76.140625" bestFit="1" customWidth="1"/>
    <col min="1283" max="1288" width="12.7109375" customWidth="1"/>
    <col min="1289" max="1290" width="11.7109375" customWidth="1"/>
    <col min="1291" max="1291" width="12.7109375" customWidth="1"/>
    <col min="1292" max="1536" width="11.42578125" customWidth="1"/>
    <col min="1537" max="1537" width="9" customWidth="1"/>
    <col min="1538" max="1538" width="76.140625" bestFit="1" customWidth="1"/>
    <col min="1539" max="1544" width="12.7109375" customWidth="1"/>
    <col min="1545" max="1546" width="11.7109375" customWidth="1"/>
    <col min="1547" max="1547" width="12.7109375" customWidth="1"/>
    <col min="1548" max="1792" width="11.42578125" customWidth="1"/>
    <col min="1793" max="1793" width="9" customWidth="1"/>
    <col min="1794" max="1794" width="76.140625" bestFit="1" customWidth="1"/>
    <col min="1795" max="1800" width="12.7109375" customWidth="1"/>
    <col min="1801" max="1802" width="11.7109375" customWidth="1"/>
    <col min="1803" max="1803" width="12.7109375" customWidth="1"/>
    <col min="1804" max="2048" width="11.42578125" customWidth="1"/>
    <col min="2049" max="2049" width="9" customWidth="1"/>
    <col min="2050" max="2050" width="76.140625" bestFit="1" customWidth="1"/>
    <col min="2051" max="2056" width="12.7109375" customWidth="1"/>
    <col min="2057" max="2058" width="11.7109375" customWidth="1"/>
    <col min="2059" max="2059" width="12.7109375" customWidth="1"/>
    <col min="2060" max="2304" width="11.42578125" customWidth="1"/>
    <col min="2305" max="2305" width="9" customWidth="1"/>
    <col min="2306" max="2306" width="76.140625" bestFit="1" customWidth="1"/>
    <col min="2307" max="2312" width="12.7109375" customWidth="1"/>
    <col min="2313" max="2314" width="11.7109375" customWidth="1"/>
    <col min="2315" max="2315" width="12.7109375" customWidth="1"/>
    <col min="2316" max="2560" width="11.42578125" customWidth="1"/>
    <col min="2561" max="2561" width="9" customWidth="1"/>
    <col min="2562" max="2562" width="76.140625" bestFit="1" customWidth="1"/>
    <col min="2563" max="2568" width="12.7109375" customWidth="1"/>
    <col min="2569" max="2570" width="11.7109375" customWidth="1"/>
    <col min="2571" max="2571" width="12.7109375" customWidth="1"/>
    <col min="2572" max="2816" width="11.42578125" customWidth="1"/>
    <col min="2817" max="2817" width="9" customWidth="1"/>
    <col min="2818" max="2818" width="76.140625" bestFit="1" customWidth="1"/>
    <col min="2819" max="2824" width="12.7109375" customWidth="1"/>
    <col min="2825" max="2826" width="11.7109375" customWidth="1"/>
    <col min="2827" max="2827" width="12.7109375" customWidth="1"/>
    <col min="2828" max="3072" width="11.42578125" customWidth="1"/>
    <col min="3073" max="3073" width="9" customWidth="1"/>
    <col min="3074" max="3074" width="76.140625" bestFit="1" customWidth="1"/>
    <col min="3075" max="3080" width="12.7109375" customWidth="1"/>
    <col min="3081" max="3082" width="11.7109375" customWidth="1"/>
    <col min="3083" max="3083" width="12.7109375" customWidth="1"/>
    <col min="3084" max="3328" width="11.42578125" customWidth="1"/>
    <col min="3329" max="3329" width="9" customWidth="1"/>
    <col min="3330" max="3330" width="76.140625" bestFit="1" customWidth="1"/>
    <col min="3331" max="3336" width="12.7109375" customWidth="1"/>
    <col min="3337" max="3338" width="11.7109375" customWidth="1"/>
    <col min="3339" max="3339" width="12.7109375" customWidth="1"/>
    <col min="3340" max="3584" width="11.42578125" customWidth="1"/>
    <col min="3585" max="3585" width="9" customWidth="1"/>
    <col min="3586" max="3586" width="76.140625" bestFit="1" customWidth="1"/>
    <col min="3587" max="3592" width="12.7109375" customWidth="1"/>
    <col min="3593" max="3594" width="11.7109375" customWidth="1"/>
    <col min="3595" max="3595" width="12.7109375" customWidth="1"/>
    <col min="3596" max="3840" width="11.42578125" customWidth="1"/>
    <col min="3841" max="3841" width="9" customWidth="1"/>
    <col min="3842" max="3842" width="76.140625" bestFit="1" customWidth="1"/>
    <col min="3843" max="3848" width="12.7109375" customWidth="1"/>
    <col min="3849" max="3850" width="11.7109375" customWidth="1"/>
    <col min="3851" max="3851" width="12.7109375" customWidth="1"/>
    <col min="3852" max="4096" width="11.42578125" customWidth="1"/>
    <col min="4097" max="4097" width="9" customWidth="1"/>
    <col min="4098" max="4098" width="76.140625" bestFit="1" customWidth="1"/>
    <col min="4099" max="4104" width="12.7109375" customWidth="1"/>
    <col min="4105" max="4106" width="11.7109375" customWidth="1"/>
    <col min="4107" max="4107" width="12.7109375" customWidth="1"/>
    <col min="4108" max="4352" width="11.42578125" customWidth="1"/>
    <col min="4353" max="4353" width="9" customWidth="1"/>
    <col min="4354" max="4354" width="76.140625" bestFit="1" customWidth="1"/>
    <col min="4355" max="4360" width="12.7109375" customWidth="1"/>
    <col min="4361" max="4362" width="11.7109375" customWidth="1"/>
    <col min="4363" max="4363" width="12.7109375" customWidth="1"/>
    <col min="4364" max="4608" width="11.42578125" customWidth="1"/>
    <col min="4609" max="4609" width="9" customWidth="1"/>
    <col min="4610" max="4610" width="76.140625" bestFit="1" customWidth="1"/>
    <col min="4611" max="4616" width="12.7109375" customWidth="1"/>
    <col min="4617" max="4618" width="11.7109375" customWidth="1"/>
    <col min="4619" max="4619" width="12.7109375" customWidth="1"/>
    <col min="4620" max="4864" width="11.42578125" customWidth="1"/>
    <col min="4865" max="4865" width="9" customWidth="1"/>
    <col min="4866" max="4866" width="76.140625" bestFit="1" customWidth="1"/>
    <col min="4867" max="4872" width="12.7109375" customWidth="1"/>
    <col min="4873" max="4874" width="11.7109375" customWidth="1"/>
    <col min="4875" max="4875" width="12.7109375" customWidth="1"/>
    <col min="4876" max="5120" width="11.42578125" customWidth="1"/>
    <col min="5121" max="5121" width="9" customWidth="1"/>
    <col min="5122" max="5122" width="76.140625" bestFit="1" customWidth="1"/>
    <col min="5123" max="5128" width="12.7109375" customWidth="1"/>
    <col min="5129" max="5130" width="11.7109375" customWidth="1"/>
    <col min="5131" max="5131" width="12.7109375" customWidth="1"/>
    <col min="5132" max="5376" width="11.42578125" customWidth="1"/>
    <col min="5377" max="5377" width="9" customWidth="1"/>
    <col min="5378" max="5378" width="76.140625" bestFit="1" customWidth="1"/>
    <col min="5379" max="5384" width="12.7109375" customWidth="1"/>
    <col min="5385" max="5386" width="11.7109375" customWidth="1"/>
    <col min="5387" max="5387" width="12.7109375" customWidth="1"/>
    <col min="5388" max="5632" width="11.42578125" customWidth="1"/>
    <col min="5633" max="5633" width="9" customWidth="1"/>
    <col min="5634" max="5634" width="76.140625" bestFit="1" customWidth="1"/>
    <col min="5635" max="5640" width="12.7109375" customWidth="1"/>
    <col min="5641" max="5642" width="11.7109375" customWidth="1"/>
    <col min="5643" max="5643" width="12.7109375" customWidth="1"/>
    <col min="5644" max="5888" width="11.42578125" customWidth="1"/>
    <col min="5889" max="5889" width="9" customWidth="1"/>
    <col min="5890" max="5890" width="76.140625" bestFit="1" customWidth="1"/>
    <col min="5891" max="5896" width="12.7109375" customWidth="1"/>
    <col min="5897" max="5898" width="11.7109375" customWidth="1"/>
    <col min="5899" max="5899" width="12.7109375" customWidth="1"/>
    <col min="5900" max="6144" width="11.42578125" customWidth="1"/>
    <col min="6145" max="6145" width="9" customWidth="1"/>
    <col min="6146" max="6146" width="76.140625" bestFit="1" customWidth="1"/>
    <col min="6147" max="6152" width="12.7109375" customWidth="1"/>
    <col min="6153" max="6154" width="11.7109375" customWidth="1"/>
    <col min="6155" max="6155" width="12.7109375" customWidth="1"/>
    <col min="6156" max="6400" width="11.42578125" customWidth="1"/>
    <col min="6401" max="6401" width="9" customWidth="1"/>
    <col min="6402" max="6402" width="76.140625" bestFit="1" customWidth="1"/>
    <col min="6403" max="6408" width="12.7109375" customWidth="1"/>
    <col min="6409" max="6410" width="11.7109375" customWidth="1"/>
    <col min="6411" max="6411" width="12.7109375" customWidth="1"/>
    <col min="6412" max="6656" width="11.42578125" customWidth="1"/>
    <col min="6657" max="6657" width="9" customWidth="1"/>
    <col min="6658" max="6658" width="76.140625" bestFit="1" customWidth="1"/>
    <col min="6659" max="6664" width="12.7109375" customWidth="1"/>
    <col min="6665" max="6666" width="11.7109375" customWidth="1"/>
    <col min="6667" max="6667" width="12.7109375" customWidth="1"/>
    <col min="6668" max="6912" width="11.42578125" customWidth="1"/>
    <col min="6913" max="6913" width="9" customWidth="1"/>
    <col min="6914" max="6914" width="76.140625" bestFit="1" customWidth="1"/>
    <col min="6915" max="6920" width="12.7109375" customWidth="1"/>
    <col min="6921" max="6922" width="11.7109375" customWidth="1"/>
    <col min="6923" max="6923" width="12.7109375" customWidth="1"/>
    <col min="6924" max="7168" width="11.42578125" customWidth="1"/>
    <col min="7169" max="7169" width="9" customWidth="1"/>
    <col min="7170" max="7170" width="76.140625" bestFit="1" customWidth="1"/>
    <col min="7171" max="7176" width="12.7109375" customWidth="1"/>
    <col min="7177" max="7178" width="11.7109375" customWidth="1"/>
    <col min="7179" max="7179" width="12.7109375" customWidth="1"/>
    <col min="7180" max="7424" width="11.42578125" customWidth="1"/>
    <col min="7425" max="7425" width="9" customWidth="1"/>
    <col min="7426" max="7426" width="76.140625" bestFit="1" customWidth="1"/>
    <col min="7427" max="7432" width="12.7109375" customWidth="1"/>
    <col min="7433" max="7434" width="11.7109375" customWidth="1"/>
    <col min="7435" max="7435" width="12.7109375" customWidth="1"/>
    <col min="7436" max="7680" width="11.42578125" customWidth="1"/>
    <col min="7681" max="7681" width="9" customWidth="1"/>
    <col min="7682" max="7682" width="76.140625" bestFit="1" customWidth="1"/>
    <col min="7683" max="7688" width="12.7109375" customWidth="1"/>
    <col min="7689" max="7690" width="11.7109375" customWidth="1"/>
    <col min="7691" max="7691" width="12.7109375" customWidth="1"/>
    <col min="7692" max="7936" width="11.42578125" customWidth="1"/>
    <col min="7937" max="7937" width="9" customWidth="1"/>
    <col min="7938" max="7938" width="76.140625" bestFit="1" customWidth="1"/>
    <col min="7939" max="7944" width="12.7109375" customWidth="1"/>
    <col min="7945" max="7946" width="11.7109375" customWidth="1"/>
    <col min="7947" max="7947" width="12.7109375" customWidth="1"/>
    <col min="7948" max="8192" width="11.42578125" customWidth="1"/>
    <col min="8193" max="8193" width="9" customWidth="1"/>
    <col min="8194" max="8194" width="76.140625" bestFit="1" customWidth="1"/>
    <col min="8195" max="8200" width="12.7109375" customWidth="1"/>
    <col min="8201" max="8202" width="11.7109375" customWidth="1"/>
    <col min="8203" max="8203" width="12.7109375" customWidth="1"/>
    <col min="8204" max="8448" width="11.42578125" customWidth="1"/>
    <col min="8449" max="8449" width="9" customWidth="1"/>
    <col min="8450" max="8450" width="76.140625" bestFit="1" customWidth="1"/>
    <col min="8451" max="8456" width="12.7109375" customWidth="1"/>
    <col min="8457" max="8458" width="11.7109375" customWidth="1"/>
    <col min="8459" max="8459" width="12.7109375" customWidth="1"/>
    <col min="8460" max="8704" width="11.42578125" customWidth="1"/>
    <col min="8705" max="8705" width="9" customWidth="1"/>
    <col min="8706" max="8706" width="76.140625" bestFit="1" customWidth="1"/>
    <col min="8707" max="8712" width="12.7109375" customWidth="1"/>
    <col min="8713" max="8714" width="11.7109375" customWidth="1"/>
    <col min="8715" max="8715" width="12.7109375" customWidth="1"/>
    <col min="8716" max="8960" width="11.42578125" customWidth="1"/>
    <col min="8961" max="8961" width="9" customWidth="1"/>
    <col min="8962" max="8962" width="76.140625" bestFit="1" customWidth="1"/>
    <col min="8963" max="8968" width="12.7109375" customWidth="1"/>
    <col min="8969" max="8970" width="11.7109375" customWidth="1"/>
    <col min="8971" max="8971" width="12.7109375" customWidth="1"/>
    <col min="8972" max="9216" width="11.42578125" customWidth="1"/>
    <col min="9217" max="9217" width="9" customWidth="1"/>
    <col min="9218" max="9218" width="76.140625" bestFit="1" customWidth="1"/>
    <col min="9219" max="9224" width="12.7109375" customWidth="1"/>
    <col min="9225" max="9226" width="11.7109375" customWidth="1"/>
    <col min="9227" max="9227" width="12.7109375" customWidth="1"/>
    <col min="9228" max="9472" width="11.42578125" customWidth="1"/>
    <col min="9473" max="9473" width="9" customWidth="1"/>
    <col min="9474" max="9474" width="76.140625" bestFit="1" customWidth="1"/>
    <col min="9475" max="9480" width="12.7109375" customWidth="1"/>
    <col min="9481" max="9482" width="11.7109375" customWidth="1"/>
    <col min="9483" max="9483" width="12.7109375" customWidth="1"/>
    <col min="9484" max="9728" width="11.42578125" customWidth="1"/>
    <col min="9729" max="9729" width="9" customWidth="1"/>
    <col min="9730" max="9730" width="76.140625" bestFit="1" customWidth="1"/>
    <col min="9731" max="9736" width="12.7109375" customWidth="1"/>
    <col min="9737" max="9738" width="11.7109375" customWidth="1"/>
    <col min="9739" max="9739" width="12.7109375" customWidth="1"/>
    <col min="9740" max="9984" width="11.42578125" customWidth="1"/>
    <col min="9985" max="9985" width="9" customWidth="1"/>
    <col min="9986" max="9986" width="76.140625" bestFit="1" customWidth="1"/>
    <col min="9987" max="9992" width="12.7109375" customWidth="1"/>
    <col min="9993" max="9994" width="11.7109375" customWidth="1"/>
    <col min="9995" max="9995" width="12.7109375" customWidth="1"/>
    <col min="9996" max="10240" width="11.42578125" customWidth="1"/>
    <col min="10241" max="10241" width="9" customWidth="1"/>
    <col min="10242" max="10242" width="76.140625" bestFit="1" customWidth="1"/>
    <col min="10243" max="10248" width="12.7109375" customWidth="1"/>
    <col min="10249" max="10250" width="11.7109375" customWidth="1"/>
    <col min="10251" max="10251" width="12.7109375" customWidth="1"/>
    <col min="10252" max="10496" width="11.42578125" customWidth="1"/>
    <col min="10497" max="10497" width="9" customWidth="1"/>
    <col min="10498" max="10498" width="76.140625" bestFit="1" customWidth="1"/>
    <col min="10499" max="10504" width="12.7109375" customWidth="1"/>
    <col min="10505" max="10506" width="11.7109375" customWidth="1"/>
    <col min="10507" max="10507" width="12.7109375" customWidth="1"/>
    <col min="10508" max="10752" width="11.42578125" customWidth="1"/>
    <col min="10753" max="10753" width="9" customWidth="1"/>
    <col min="10754" max="10754" width="76.140625" bestFit="1" customWidth="1"/>
    <col min="10755" max="10760" width="12.7109375" customWidth="1"/>
    <col min="10761" max="10762" width="11.7109375" customWidth="1"/>
    <col min="10763" max="10763" width="12.7109375" customWidth="1"/>
    <col min="10764" max="11008" width="11.42578125" customWidth="1"/>
    <col min="11009" max="11009" width="9" customWidth="1"/>
    <col min="11010" max="11010" width="76.140625" bestFit="1" customWidth="1"/>
    <col min="11011" max="11016" width="12.7109375" customWidth="1"/>
    <col min="11017" max="11018" width="11.7109375" customWidth="1"/>
    <col min="11019" max="11019" width="12.7109375" customWidth="1"/>
    <col min="11020" max="11264" width="11.42578125" customWidth="1"/>
    <col min="11265" max="11265" width="9" customWidth="1"/>
    <col min="11266" max="11266" width="76.140625" bestFit="1" customWidth="1"/>
    <col min="11267" max="11272" width="12.7109375" customWidth="1"/>
    <col min="11273" max="11274" width="11.7109375" customWidth="1"/>
    <col min="11275" max="11275" width="12.7109375" customWidth="1"/>
    <col min="11276" max="11520" width="11.42578125" customWidth="1"/>
    <col min="11521" max="11521" width="9" customWidth="1"/>
    <col min="11522" max="11522" width="76.140625" bestFit="1" customWidth="1"/>
    <col min="11523" max="11528" width="12.7109375" customWidth="1"/>
    <col min="11529" max="11530" width="11.7109375" customWidth="1"/>
    <col min="11531" max="11531" width="12.7109375" customWidth="1"/>
    <col min="11532" max="11776" width="11.42578125" customWidth="1"/>
    <col min="11777" max="11777" width="9" customWidth="1"/>
    <col min="11778" max="11778" width="76.140625" bestFit="1" customWidth="1"/>
    <col min="11779" max="11784" width="12.7109375" customWidth="1"/>
    <col min="11785" max="11786" width="11.7109375" customWidth="1"/>
    <col min="11787" max="11787" width="12.7109375" customWidth="1"/>
    <col min="11788" max="12032" width="11.42578125" customWidth="1"/>
    <col min="12033" max="12033" width="9" customWidth="1"/>
    <col min="12034" max="12034" width="76.140625" bestFit="1" customWidth="1"/>
    <col min="12035" max="12040" width="12.7109375" customWidth="1"/>
    <col min="12041" max="12042" width="11.7109375" customWidth="1"/>
    <col min="12043" max="12043" width="12.7109375" customWidth="1"/>
    <col min="12044" max="12288" width="11.42578125" customWidth="1"/>
    <col min="12289" max="12289" width="9" customWidth="1"/>
    <col min="12290" max="12290" width="76.140625" bestFit="1" customWidth="1"/>
    <col min="12291" max="12296" width="12.7109375" customWidth="1"/>
    <col min="12297" max="12298" width="11.7109375" customWidth="1"/>
    <col min="12299" max="12299" width="12.7109375" customWidth="1"/>
    <col min="12300" max="12544" width="11.42578125" customWidth="1"/>
    <col min="12545" max="12545" width="9" customWidth="1"/>
    <col min="12546" max="12546" width="76.140625" bestFit="1" customWidth="1"/>
    <col min="12547" max="12552" width="12.7109375" customWidth="1"/>
    <col min="12553" max="12554" width="11.7109375" customWidth="1"/>
    <col min="12555" max="12555" width="12.7109375" customWidth="1"/>
    <col min="12556" max="12800" width="11.42578125" customWidth="1"/>
    <col min="12801" max="12801" width="9" customWidth="1"/>
    <col min="12802" max="12802" width="76.140625" bestFit="1" customWidth="1"/>
    <col min="12803" max="12808" width="12.7109375" customWidth="1"/>
    <col min="12809" max="12810" width="11.7109375" customWidth="1"/>
    <col min="12811" max="12811" width="12.7109375" customWidth="1"/>
    <col min="12812" max="13056" width="11.42578125" customWidth="1"/>
    <col min="13057" max="13057" width="9" customWidth="1"/>
    <col min="13058" max="13058" width="76.140625" bestFit="1" customWidth="1"/>
    <col min="13059" max="13064" width="12.7109375" customWidth="1"/>
    <col min="13065" max="13066" width="11.7109375" customWidth="1"/>
    <col min="13067" max="13067" width="12.7109375" customWidth="1"/>
    <col min="13068" max="13312" width="11.42578125" customWidth="1"/>
    <col min="13313" max="13313" width="9" customWidth="1"/>
    <col min="13314" max="13314" width="76.140625" bestFit="1" customWidth="1"/>
    <col min="13315" max="13320" width="12.7109375" customWidth="1"/>
    <col min="13321" max="13322" width="11.7109375" customWidth="1"/>
    <col min="13323" max="13323" width="12.7109375" customWidth="1"/>
    <col min="13324" max="13568" width="11.42578125" customWidth="1"/>
    <col min="13569" max="13569" width="9" customWidth="1"/>
    <col min="13570" max="13570" width="76.140625" bestFit="1" customWidth="1"/>
    <col min="13571" max="13576" width="12.7109375" customWidth="1"/>
    <col min="13577" max="13578" width="11.7109375" customWidth="1"/>
    <col min="13579" max="13579" width="12.7109375" customWidth="1"/>
    <col min="13580" max="13824" width="11.42578125" customWidth="1"/>
    <col min="13825" max="13825" width="9" customWidth="1"/>
    <col min="13826" max="13826" width="76.140625" bestFit="1" customWidth="1"/>
    <col min="13827" max="13832" width="12.7109375" customWidth="1"/>
    <col min="13833" max="13834" width="11.7109375" customWidth="1"/>
    <col min="13835" max="13835" width="12.7109375" customWidth="1"/>
    <col min="13836" max="14080" width="11.42578125" customWidth="1"/>
    <col min="14081" max="14081" width="9" customWidth="1"/>
    <col min="14082" max="14082" width="76.140625" bestFit="1" customWidth="1"/>
    <col min="14083" max="14088" width="12.7109375" customWidth="1"/>
    <col min="14089" max="14090" width="11.7109375" customWidth="1"/>
    <col min="14091" max="14091" width="12.7109375" customWidth="1"/>
    <col min="14092" max="14336" width="11.42578125" customWidth="1"/>
    <col min="14337" max="14337" width="9" customWidth="1"/>
    <col min="14338" max="14338" width="76.140625" bestFit="1" customWidth="1"/>
    <col min="14339" max="14344" width="12.7109375" customWidth="1"/>
    <col min="14345" max="14346" width="11.7109375" customWidth="1"/>
    <col min="14347" max="14347" width="12.7109375" customWidth="1"/>
    <col min="14348" max="14592" width="11.42578125" customWidth="1"/>
    <col min="14593" max="14593" width="9" customWidth="1"/>
    <col min="14594" max="14594" width="76.140625" bestFit="1" customWidth="1"/>
    <col min="14595" max="14600" width="12.7109375" customWidth="1"/>
    <col min="14601" max="14602" width="11.7109375" customWidth="1"/>
    <col min="14603" max="14603" width="12.7109375" customWidth="1"/>
    <col min="14604" max="14848" width="11.42578125" customWidth="1"/>
    <col min="14849" max="14849" width="9" customWidth="1"/>
    <col min="14850" max="14850" width="76.140625" bestFit="1" customWidth="1"/>
    <col min="14851" max="14856" width="12.7109375" customWidth="1"/>
    <col min="14857" max="14858" width="11.7109375" customWidth="1"/>
    <col min="14859" max="14859" width="12.7109375" customWidth="1"/>
    <col min="14860" max="15104" width="11.42578125" customWidth="1"/>
    <col min="15105" max="15105" width="9" customWidth="1"/>
    <col min="15106" max="15106" width="76.140625" bestFit="1" customWidth="1"/>
    <col min="15107" max="15112" width="12.7109375" customWidth="1"/>
    <col min="15113" max="15114" width="11.7109375" customWidth="1"/>
    <col min="15115" max="15115" width="12.7109375" customWidth="1"/>
    <col min="15116" max="15360" width="11.42578125" customWidth="1"/>
    <col min="15361" max="15361" width="9" customWidth="1"/>
    <col min="15362" max="15362" width="76.140625" bestFit="1" customWidth="1"/>
    <col min="15363" max="15368" width="12.7109375" customWidth="1"/>
    <col min="15369" max="15370" width="11.7109375" customWidth="1"/>
    <col min="15371" max="15371" width="12.7109375" customWidth="1"/>
    <col min="15372" max="15616" width="11.42578125" customWidth="1"/>
    <col min="15617" max="15617" width="9" customWidth="1"/>
    <col min="15618" max="15618" width="76.140625" bestFit="1" customWidth="1"/>
    <col min="15619" max="15624" width="12.7109375" customWidth="1"/>
    <col min="15625" max="15626" width="11.7109375" customWidth="1"/>
    <col min="15627" max="15627" width="12.7109375" customWidth="1"/>
    <col min="15628" max="15872" width="11.42578125" customWidth="1"/>
    <col min="15873" max="15873" width="9" customWidth="1"/>
    <col min="15874" max="15874" width="76.140625" bestFit="1" customWidth="1"/>
    <col min="15875" max="15880" width="12.7109375" customWidth="1"/>
    <col min="15881" max="15882" width="11.7109375" customWidth="1"/>
    <col min="15883" max="15883" width="12.7109375" customWidth="1"/>
    <col min="15884" max="16128" width="11.42578125" customWidth="1"/>
    <col min="16129" max="16129" width="9" customWidth="1"/>
    <col min="16130" max="16130" width="76.140625" bestFit="1" customWidth="1"/>
    <col min="16131" max="16136" width="12.7109375" customWidth="1"/>
    <col min="16137" max="16138" width="11.7109375" customWidth="1"/>
    <col min="16139" max="16139" width="12.7109375" customWidth="1"/>
    <col min="16140" max="16384" width="11.42578125" customWidth="1"/>
  </cols>
  <sheetData>
    <row r="1" spans="1:11" ht="40.5" customHeight="1" thickBot="1" x14ac:dyDescent="0.35">
      <c r="A1" s="138"/>
      <c r="B1" s="68" t="s">
        <v>439</v>
      </c>
      <c r="C1" s="139"/>
      <c r="D1" s="140"/>
      <c r="E1" s="139"/>
      <c r="F1" s="139"/>
      <c r="G1" s="140"/>
      <c r="H1" s="139"/>
      <c r="I1" s="140"/>
      <c r="J1" s="140"/>
    </row>
    <row r="2" spans="1:11" ht="26.25" thickBot="1" x14ac:dyDescent="0.3">
      <c r="A2" s="141" t="s">
        <v>440</v>
      </c>
      <c r="B2" s="142" t="s">
        <v>441</v>
      </c>
      <c r="C2" s="143" t="s">
        <v>442</v>
      </c>
      <c r="D2" s="144" t="s">
        <v>443</v>
      </c>
      <c r="E2" s="145" t="s">
        <v>444</v>
      </c>
      <c r="F2" s="146" t="s">
        <v>445</v>
      </c>
      <c r="G2" s="147" t="s">
        <v>446</v>
      </c>
      <c r="H2" s="148" t="s">
        <v>447</v>
      </c>
      <c r="I2" s="149" t="s">
        <v>428</v>
      </c>
      <c r="J2" s="150" t="s">
        <v>251</v>
      </c>
      <c r="K2" s="151" t="s">
        <v>12</v>
      </c>
    </row>
    <row r="3" spans="1:11" x14ac:dyDescent="0.25">
      <c r="A3" s="69">
        <v>468935</v>
      </c>
      <c r="B3" s="69" t="s">
        <v>448</v>
      </c>
      <c r="C3" s="152">
        <v>23.55</v>
      </c>
      <c r="D3" s="72">
        <v>1</v>
      </c>
      <c r="E3" s="153">
        <v>23.55</v>
      </c>
      <c r="F3" s="152"/>
      <c r="G3" s="72"/>
      <c r="H3" s="153"/>
      <c r="I3" s="154"/>
      <c r="J3" s="155">
        <v>1</v>
      </c>
      <c r="K3" s="156">
        <v>23.55</v>
      </c>
    </row>
    <row r="4" spans="1:11" x14ac:dyDescent="0.25">
      <c r="A4" s="69">
        <v>5611905</v>
      </c>
      <c r="B4" s="69" t="s">
        <v>449</v>
      </c>
      <c r="C4" s="152">
        <v>14.9</v>
      </c>
      <c r="D4" s="72">
        <v>1</v>
      </c>
      <c r="E4" s="153">
        <v>14.9</v>
      </c>
      <c r="F4" s="152"/>
      <c r="G4" s="72"/>
      <c r="H4" s="153"/>
      <c r="I4" s="154"/>
      <c r="J4" s="157">
        <v>1</v>
      </c>
      <c r="K4" s="153">
        <v>14.9</v>
      </c>
    </row>
    <row r="5" spans="1:11" x14ac:dyDescent="0.25">
      <c r="A5" s="69">
        <v>406305</v>
      </c>
      <c r="B5" s="69" t="s">
        <v>450</v>
      </c>
      <c r="C5" s="152">
        <v>0.64999999999999991</v>
      </c>
      <c r="D5" s="72">
        <v>13</v>
      </c>
      <c r="E5" s="153">
        <v>8.4499999999999993</v>
      </c>
      <c r="F5" s="152">
        <v>0.65</v>
      </c>
      <c r="G5" s="72">
        <v>1</v>
      </c>
      <c r="H5" s="153">
        <v>0.65</v>
      </c>
      <c r="I5" s="154">
        <f>100/C5*(F5-C5)</f>
        <v>1.7080354225002411E-14</v>
      </c>
      <c r="J5" s="157">
        <v>14</v>
      </c>
      <c r="K5" s="153">
        <v>9.1</v>
      </c>
    </row>
    <row r="6" spans="1:11" x14ac:dyDescent="0.25">
      <c r="A6" s="69">
        <v>437983</v>
      </c>
      <c r="B6" s="69" t="s">
        <v>451</v>
      </c>
      <c r="C6" s="152">
        <v>10.9</v>
      </c>
      <c r="D6" s="72">
        <v>2</v>
      </c>
      <c r="E6" s="153">
        <v>21.8</v>
      </c>
      <c r="F6" s="152"/>
      <c r="G6" s="72"/>
      <c r="H6" s="153"/>
      <c r="I6" s="154"/>
      <c r="J6" s="157">
        <v>2</v>
      </c>
      <c r="K6" s="153">
        <v>21.8</v>
      </c>
    </row>
    <row r="7" spans="1:11" x14ac:dyDescent="0.25">
      <c r="A7" s="158">
        <v>5622606</v>
      </c>
      <c r="B7" s="69" t="s">
        <v>452</v>
      </c>
      <c r="C7" s="152"/>
      <c r="D7" s="72"/>
      <c r="E7" s="153"/>
      <c r="F7" s="152">
        <v>2.9500000000000006</v>
      </c>
      <c r="G7" s="72">
        <v>3</v>
      </c>
      <c r="H7" s="153">
        <v>8.8500000000000014</v>
      </c>
      <c r="I7" s="154"/>
      <c r="J7" s="157">
        <v>3</v>
      </c>
      <c r="K7" s="153">
        <v>8.8500000000000014</v>
      </c>
    </row>
    <row r="8" spans="1:11" x14ac:dyDescent="0.25">
      <c r="A8" s="158">
        <v>6851601</v>
      </c>
      <c r="B8" s="69" t="s">
        <v>453</v>
      </c>
      <c r="C8" s="152"/>
      <c r="D8" s="72"/>
      <c r="E8" s="153"/>
      <c r="F8" s="152">
        <v>2.98</v>
      </c>
      <c r="G8" s="72">
        <v>60</v>
      </c>
      <c r="H8" s="153">
        <v>178.8</v>
      </c>
      <c r="I8" s="154"/>
      <c r="J8" s="157">
        <v>60</v>
      </c>
      <c r="K8" s="153">
        <v>178.8</v>
      </c>
    </row>
    <row r="9" spans="1:11" x14ac:dyDescent="0.25">
      <c r="A9" s="69">
        <v>6851646</v>
      </c>
      <c r="B9" s="69" t="s">
        <v>454</v>
      </c>
      <c r="C9" s="152">
        <v>3.5</v>
      </c>
      <c r="D9" s="72">
        <v>11</v>
      </c>
      <c r="E9" s="153">
        <v>38.5</v>
      </c>
      <c r="F9" s="152">
        <v>3.5</v>
      </c>
      <c r="G9" s="72">
        <v>73</v>
      </c>
      <c r="H9" s="153">
        <v>255.5</v>
      </c>
      <c r="I9" s="154">
        <f>100/C9*(F9-C9)</f>
        <v>0</v>
      </c>
      <c r="J9" s="157">
        <v>84</v>
      </c>
      <c r="K9" s="153">
        <v>294</v>
      </c>
    </row>
    <row r="10" spans="1:11" x14ac:dyDescent="0.25">
      <c r="A10" s="158">
        <v>409422</v>
      </c>
      <c r="B10" s="69" t="s">
        <v>455</v>
      </c>
      <c r="C10" s="152"/>
      <c r="D10" s="72"/>
      <c r="E10" s="153"/>
      <c r="F10" s="152">
        <v>7.95</v>
      </c>
      <c r="G10" s="72">
        <v>1</v>
      </c>
      <c r="H10" s="153">
        <v>7.95</v>
      </c>
      <c r="I10" s="154"/>
      <c r="J10" s="157">
        <v>1</v>
      </c>
      <c r="K10" s="153">
        <v>7.95</v>
      </c>
    </row>
    <row r="11" spans="1:11" x14ac:dyDescent="0.25">
      <c r="A11" s="69">
        <v>979705</v>
      </c>
      <c r="B11" s="69" t="s">
        <v>456</v>
      </c>
      <c r="C11" s="152">
        <v>1.75</v>
      </c>
      <c r="D11" s="72">
        <v>4</v>
      </c>
      <c r="E11" s="153">
        <v>7</v>
      </c>
      <c r="F11" s="152"/>
      <c r="G11" s="72"/>
      <c r="H11" s="153"/>
      <c r="I11" s="154"/>
      <c r="J11" s="157">
        <v>4</v>
      </c>
      <c r="K11" s="153">
        <v>7</v>
      </c>
    </row>
    <row r="12" spans="1:11" x14ac:dyDescent="0.25">
      <c r="A12" s="69">
        <v>447989</v>
      </c>
      <c r="B12" s="69" t="s">
        <v>457</v>
      </c>
      <c r="C12" s="152">
        <v>585</v>
      </c>
      <c r="D12" s="72">
        <v>1</v>
      </c>
      <c r="E12" s="153">
        <v>585</v>
      </c>
      <c r="F12" s="152"/>
      <c r="G12" s="72"/>
      <c r="H12" s="153"/>
      <c r="I12" s="154"/>
      <c r="J12" s="157">
        <v>1</v>
      </c>
      <c r="K12" s="153">
        <v>585</v>
      </c>
    </row>
    <row r="13" spans="1:11" x14ac:dyDescent="0.25">
      <c r="A13" s="69">
        <v>2733890</v>
      </c>
      <c r="B13" s="69" t="s">
        <v>458</v>
      </c>
      <c r="C13" s="152">
        <v>149.9</v>
      </c>
      <c r="D13" s="72">
        <v>23</v>
      </c>
      <c r="E13" s="153">
        <v>3447.7000000000003</v>
      </c>
      <c r="F13" s="152">
        <v>149.80000000000001</v>
      </c>
      <c r="G13" s="72">
        <v>18</v>
      </c>
      <c r="H13" s="153">
        <v>2696.4</v>
      </c>
      <c r="I13" s="154">
        <f>100/C13*(F13-C13)</f>
        <v>-6.6711140760503218E-2</v>
      </c>
      <c r="J13" s="157">
        <v>41</v>
      </c>
      <c r="K13" s="153">
        <v>6144.1</v>
      </c>
    </row>
    <row r="14" spans="1:11" x14ac:dyDescent="0.25">
      <c r="A14" s="158">
        <v>3094249</v>
      </c>
      <c r="B14" s="69" t="s">
        <v>459</v>
      </c>
      <c r="C14" s="152"/>
      <c r="D14" s="72"/>
      <c r="E14" s="153"/>
      <c r="F14" s="152">
        <v>1.6</v>
      </c>
      <c r="G14" s="72">
        <v>2</v>
      </c>
      <c r="H14" s="153">
        <v>3.2</v>
      </c>
      <c r="I14" s="154"/>
      <c r="J14" s="157">
        <v>2</v>
      </c>
      <c r="K14" s="153">
        <v>3.2</v>
      </c>
    </row>
    <row r="15" spans="1:11" x14ac:dyDescent="0.25">
      <c r="A15" s="69">
        <v>467912</v>
      </c>
      <c r="B15" s="69" t="s">
        <v>460</v>
      </c>
      <c r="C15" s="152">
        <v>12.55</v>
      </c>
      <c r="D15" s="72">
        <v>1</v>
      </c>
      <c r="E15" s="153">
        <v>12.55</v>
      </c>
      <c r="F15" s="152">
        <v>12.55</v>
      </c>
      <c r="G15" s="72">
        <v>4</v>
      </c>
      <c r="H15" s="153">
        <v>50.2</v>
      </c>
      <c r="I15" s="154">
        <f>100/C15*(F15-C15)</f>
        <v>0</v>
      </c>
      <c r="J15" s="157">
        <v>5</v>
      </c>
      <c r="K15" s="153">
        <v>62.75</v>
      </c>
    </row>
    <row r="16" spans="1:11" x14ac:dyDescent="0.25">
      <c r="A16" s="69">
        <v>444129</v>
      </c>
      <c r="B16" s="69" t="s">
        <v>461</v>
      </c>
      <c r="C16" s="152">
        <v>3.4750000000000001</v>
      </c>
      <c r="D16" s="72">
        <v>10</v>
      </c>
      <c r="E16" s="153">
        <v>34.75</v>
      </c>
      <c r="F16" s="152"/>
      <c r="G16" s="72"/>
      <c r="H16" s="153"/>
      <c r="I16" s="154"/>
      <c r="J16" s="157">
        <v>10</v>
      </c>
      <c r="K16" s="153">
        <v>34.75</v>
      </c>
    </row>
    <row r="17" spans="1:11" x14ac:dyDescent="0.25">
      <c r="A17" s="158">
        <v>979075</v>
      </c>
      <c r="B17" s="69" t="s">
        <v>462</v>
      </c>
      <c r="C17" s="152"/>
      <c r="D17" s="72"/>
      <c r="E17" s="153"/>
      <c r="F17" s="152">
        <v>5.95</v>
      </c>
      <c r="G17" s="72">
        <v>4</v>
      </c>
      <c r="H17" s="153">
        <v>23.8</v>
      </c>
      <c r="I17" s="154"/>
      <c r="J17" s="157">
        <v>4</v>
      </c>
      <c r="K17" s="153">
        <v>23.8</v>
      </c>
    </row>
    <row r="18" spans="1:11" x14ac:dyDescent="0.25">
      <c r="A18" s="69">
        <v>4639698</v>
      </c>
      <c r="B18" s="69" t="s">
        <v>463</v>
      </c>
      <c r="C18" s="152">
        <v>19.45</v>
      </c>
      <c r="D18" s="72">
        <v>1</v>
      </c>
      <c r="E18" s="153">
        <v>19.45</v>
      </c>
      <c r="F18" s="152"/>
      <c r="G18" s="72"/>
      <c r="H18" s="153"/>
      <c r="I18" s="154"/>
      <c r="J18" s="157">
        <v>1</v>
      </c>
      <c r="K18" s="153">
        <v>19.45</v>
      </c>
    </row>
    <row r="19" spans="1:11" x14ac:dyDescent="0.25">
      <c r="A19" s="158">
        <v>6348447</v>
      </c>
      <c r="B19" s="69" t="s">
        <v>464</v>
      </c>
      <c r="C19" s="152"/>
      <c r="D19" s="72"/>
      <c r="E19" s="153"/>
      <c r="F19" s="152">
        <v>11.45</v>
      </c>
      <c r="G19" s="72">
        <v>1</v>
      </c>
      <c r="H19" s="153">
        <v>11.45</v>
      </c>
      <c r="I19" s="154"/>
      <c r="J19" s="157">
        <v>1</v>
      </c>
      <c r="K19" s="153">
        <v>11.45</v>
      </c>
    </row>
    <row r="20" spans="1:11" x14ac:dyDescent="0.25">
      <c r="A20" s="69">
        <v>485003</v>
      </c>
      <c r="B20" s="69" t="s">
        <v>465</v>
      </c>
      <c r="C20" s="152">
        <v>134.16</v>
      </c>
      <c r="D20" s="72">
        <v>1</v>
      </c>
      <c r="E20" s="153">
        <v>134.16</v>
      </c>
      <c r="F20" s="152"/>
      <c r="G20" s="72"/>
      <c r="H20" s="153"/>
      <c r="I20" s="154"/>
      <c r="J20" s="157">
        <v>1</v>
      </c>
      <c r="K20" s="153">
        <v>134.16</v>
      </c>
    </row>
    <row r="21" spans="1:11" x14ac:dyDescent="0.25">
      <c r="A21" s="69">
        <v>5830308</v>
      </c>
      <c r="B21" s="69" t="s">
        <v>466</v>
      </c>
      <c r="C21" s="152">
        <v>78.83</v>
      </c>
      <c r="D21" s="72">
        <v>1</v>
      </c>
      <c r="E21" s="153">
        <v>78.83</v>
      </c>
      <c r="F21" s="152">
        <v>78.819999999999993</v>
      </c>
      <c r="G21" s="72">
        <v>4</v>
      </c>
      <c r="H21" s="153">
        <v>315.27999999999997</v>
      </c>
      <c r="I21" s="154">
        <f>100/C21*(F21-C21)</f>
        <v>-1.2685525815051522E-2</v>
      </c>
      <c r="J21" s="157">
        <v>5</v>
      </c>
      <c r="K21" s="153">
        <v>394.10999999999996</v>
      </c>
    </row>
    <row r="22" spans="1:11" x14ac:dyDescent="0.25">
      <c r="A22" s="69">
        <v>5830317</v>
      </c>
      <c r="B22" s="69" t="s">
        <v>467</v>
      </c>
      <c r="C22" s="152">
        <v>73.22</v>
      </c>
      <c r="D22" s="72">
        <v>1</v>
      </c>
      <c r="E22" s="153">
        <v>73.22</v>
      </c>
      <c r="F22" s="152">
        <v>75.474999999999994</v>
      </c>
      <c r="G22" s="72">
        <v>2</v>
      </c>
      <c r="H22" s="153">
        <v>150.94999999999999</v>
      </c>
      <c r="I22" s="154">
        <f>100/C22*(F22-C22)</f>
        <v>3.0797596285167925</v>
      </c>
      <c r="J22" s="157">
        <v>3</v>
      </c>
      <c r="K22" s="153">
        <v>224.17</v>
      </c>
    </row>
    <row r="23" spans="1:11" x14ac:dyDescent="0.25">
      <c r="A23" s="69">
        <v>5830335</v>
      </c>
      <c r="B23" s="69" t="s">
        <v>468</v>
      </c>
      <c r="C23" s="152">
        <v>73.22</v>
      </c>
      <c r="D23" s="72">
        <v>1</v>
      </c>
      <c r="E23" s="153">
        <v>73.22</v>
      </c>
      <c r="F23" s="152">
        <v>75.474999999999994</v>
      </c>
      <c r="G23" s="72">
        <v>2</v>
      </c>
      <c r="H23" s="153">
        <v>150.94999999999999</v>
      </c>
      <c r="I23" s="154">
        <f>100/C23*(F23-C23)</f>
        <v>3.0797596285167925</v>
      </c>
      <c r="J23" s="157">
        <v>3</v>
      </c>
      <c r="K23" s="153">
        <v>224.17</v>
      </c>
    </row>
    <row r="24" spans="1:11" x14ac:dyDescent="0.25">
      <c r="A24" s="69">
        <v>5830326</v>
      </c>
      <c r="B24" s="69" t="s">
        <v>469</v>
      </c>
      <c r="C24" s="152">
        <v>73.22</v>
      </c>
      <c r="D24" s="72">
        <v>1</v>
      </c>
      <c r="E24" s="153">
        <v>73.22</v>
      </c>
      <c r="F24" s="152">
        <v>75.474999999999994</v>
      </c>
      <c r="G24" s="72">
        <v>2</v>
      </c>
      <c r="H24" s="153">
        <v>150.94999999999999</v>
      </c>
      <c r="I24" s="154">
        <f>100/C24*(F24-C24)</f>
        <v>3.0797596285167925</v>
      </c>
      <c r="J24" s="157">
        <v>3</v>
      </c>
      <c r="K24" s="153">
        <v>224.17</v>
      </c>
    </row>
    <row r="25" spans="1:11" x14ac:dyDescent="0.25">
      <c r="A25" s="69">
        <v>5444091</v>
      </c>
      <c r="B25" s="69" t="s">
        <v>470</v>
      </c>
      <c r="C25" s="152">
        <v>54.79</v>
      </c>
      <c r="D25" s="72">
        <v>1</v>
      </c>
      <c r="E25" s="153">
        <v>54.79</v>
      </c>
      <c r="F25" s="152">
        <v>54.79</v>
      </c>
      <c r="G25" s="72">
        <v>2</v>
      </c>
      <c r="H25" s="153">
        <v>109.58</v>
      </c>
      <c r="I25" s="154">
        <f>100/C25*(F25-C25)</f>
        <v>0</v>
      </c>
      <c r="J25" s="157">
        <v>3</v>
      </c>
      <c r="K25" s="153">
        <v>164.37</v>
      </c>
    </row>
    <row r="26" spans="1:11" x14ac:dyDescent="0.25">
      <c r="A26" s="69">
        <v>430436</v>
      </c>
      <c r="B26" s="69" t="s">
        <v>471</v>
      </c>
      <c r="C26" s="152">
        <v>7.53</v>
      </c>
      <c r="D26" s="72">
        <v>1</v>
      </c>
      <c r="E26" s="153">
        <v>7.53</v>
      </c>
      <c r="F26" s="152"/>
      <c r="G26" s="72"/>
      <c r="H26" s="153"/>
      <c r="I26" s="154"/>
      <c r="J26" s="157">
        <v>1</v>
      </c>
      <c r="K26" s="153">
        <v>7.53</v>
      </c>
    </row>
    <row r="27" spans="1:11" x14ac:dyDescent="0.25">
      <c r="A27" s="69">
        <v>405166</v>
      </c>
      <c r="B27" s="69" t="s">
        <v>472</v>
      </c>
      <c r="C27" s="152">
        <v>7.53</v>
      </c>
      <c r="D27" s="72">
        <v>1</v>
      </c>
      <c r="E27" s="153">
        <v>7.53</v>
      </c>
      <c r="F27" s="152"/>
      <c r="G27" s="72"/>
      <c r="H27" s="153"/>
      <c r="I27" s="154"/>
      <c r="J27" s="157">
        <v>1</v>
      </c>
      <c r="K27" s="153">
        <v>7.53</v>
      </c>
    </row>
    <row r="28" spans="1:11" x14ac:dyDescent="0.25">
      <c r="A28" s="69">
        <v>418284</v>
      </c>
      <c r="B28" s="69" t="s">
        <v>473</v>
      </c>
      <c r="C28" s="152">
        <v>7.53</v>
      </c>
      <c r="D28" s="72">
        <v>1</v>
      </c>
      <c r="E28" s="153">
        <v>7.53</v>
      </c>
      <c r="F28" s="152"/>
      <c r="G28" s="72"/>
      <c r="H28" s="153"/>
      <c r="I28" s="154"/>
      <c r="J28" s="157">
        <v>1</v>
      </c>
      <c r="K28" s="153">
        <v>7.53</v>
      </c>
    </row>
    <row r="29" spans="1:11" x14ac:dyDescent="0.25">
      <c r="A29" s="69">
        <v>461700</v>
      </c>
      <c r="B29" s="69" t="s">
        <v>474</v>
      </c>
      <c r="C29" s="152">
        <v>7.53</v>
      </c>
      <c r="D29" s="72">
        <v>1</v>
      </c>
      <c r="E29" s="153">
        <v>7.53</v>
      </c>
      <c r="F29" s="152"/>
      <c r="G29" s="72"/>
      <c r="H29" s="153"/>
      <c r="I29" s="154"/>
      <c r="J29" s="157">
        <v>1</v>
      </c>
      <c r="K29" s="153">
        <v>7.53</v>
      </c>
    </row>
    <row r="30" spans="1:11" x14ac:dyDescent="0.25">
      <c r="A30" s="69">
        <v>5359770</v>
      </c>
      <c r="B30" s="69" t="s">
        <v>475</v>
      </c>
      <c r="C30" s="152">
        <v>58.889999999999993</v>
      </c>
      <c r="D30" s="72">
        <v>3</v>
      </c>
      <c r="E30" s="153">
        <v>176.67</v>
      </c>
      <c r="F30" s="152"/>
      <c r="G30" s="72"/>
      <c r="H30" s="153"/>
      <c r="I30" s="154"/>
      <c r="J30" s="157">
        <v>3</v>
      </c>
      <c r="K30" s="153">
        <v>176.67</v>
      </c>
    </row>
    <row r="31" spans="1:11" x14ac:dyDescent="0.25">
      <c r="A31" s="69">
        <v>5359779</v>
      </c>
      <c r="B31" s="69" t="s">
        <v>476</v>
      </c>
      <c r="C31" s="152">
        <v>58.89</v>
      </c>
      <c r="D31" s="72">
        <v>2</v>
      </c>
      <c r="E31" s="153">
        <v>117.78</v>
      </c>
      <c r="F31" s="152"/>
      <c r="G31" s="72"/>
      <c r="H31" s="153"/>
      <c r="I31" s="154"/>
      <c r="J31" s="157">
        <v>2</v>
      </c>
      <c r="K31" s="153">
        <v>117.78</v>
      </c>
    </row>
    <row r="32" spans="1:11" x14ac:dyDescent="0.25">
      <c r="A32" s="69">
        <v>5359797</v>
      </c>
      <c r="B32" s="69" t="s">
        <v>477</v>
      </c>
      <c r="C32" s="152">
        <v>58.89</v>
      </c>
      <c r="D32" s="72">
        <v>2</v>
      </c>
      <c r="E32" s="153">
        <v>117.78</v>
      </c>
      <c r="F32" s="152"/>
      <c r="G32" s="72"/>
      <c r="H32" s="153"/>
      <c r="I32" s="154"/>
      <c r="J32" s="157">
        <v>2</v>
      </c>
      <c r="K32" s="153">
        <v>117.78</v>
      </c>
    </row>
    <row r="33" spans="1:11" x14ac:dyDescent="0.25">
      <c r="A33" s="69">
        <v>5359788</v>
      </c>
      <c r="B33" s="69" t="s">
        <v>478</v>
      </c>
      <c r="C33" s="152">
        <v>58.89</v>
      </c>
      <c r="D33" s="72">
        <v>2</v>
      </c>
      <c r="E33" s="153">
        <v>117.78</v>
      </c>
      <c r="F33" s="152"/>
      <c r="G33" s="72"/>
      <c r="H33" s="153"/>
      <c r="I33" s="154"/>
      <c r="J33" s="157">
        <v>2</v>
      </c>
      <c r="K33" s="153">
        <v>117.78</v>
      </c>
    </row>
    <row r="34" spans="1:11" x14ac:dyDescent="0.25">
      <c r="A34" s="69">
        <v>473454</v>
      </c>
      <c r="B34" s="69" t="s">
        <v>479</v>
      </c>
      <c r="C34" s="152">
        <v>8.99</v>
      </c>
      <c r="D34" s="72">
        <v>2</v>
      </c>
      <c r="E34" s="153">
        <v>17.98</v>
      </c>
      <c r="F34" s="152">
        <v>8.99</v>
      </c>
      <c r="G34" s="72">
        <v>2</v>
      </c>
      <c r="H34" s="153">
        <v>17.98</v>
      </c>
      <c r="I34" s="154">
        <f>100/C34*(F34-C34)</f>
        <v>0</v>
      </c>
      <c r="J34" s="157">
        <v>4</v>
      </c>
      <c r="K34" s="153">
        <v>35.96</v>
      </c>
    </row>
    <row r="35" spans="1:11" x14ac:dyDescent="0.25">
      <c r="A35" s="69">
        <v>4901130</v>
      </c>
      <c r="B35" s="69" t="s">
        <v>480</v>
      </c>
      <c r="C35" s="152">
        <v>98</v>
      </c>
      <c r="D35" s="72">
        <v>3</v>
      </c>
      <c r="E35" s="153">
        <v>294</v>
      </c>
      <c r="F35" s="152"/>
      <c r="G35" s="72"/>
      <c r="H35" s="153"/>
      <c r="I35" s="154"/>
      <c r="J35" s="157">
        <v>3</v>
      </c>
      <c r="K35" s="153">
        <v>294</v>
      </c>
    </row>
    <row r="36" spans="1:11" x14ac:dyDescent="0.25">
      <c r="A36" s="69">
        <v>463858</v>
      </c>
      <c r="B36" s="69" t="s">
        <v>481</v>
      </c>
      <c r="C36" s="152">
        <v>69</v>
      </c>
      <c r="D36" s="72">
        <v>2</v>
      </c>
      <c r="E36" s="153">
        <v>138</v>
      </c>
      <c r="F36" s="152"/>
      <c r="G36" s="72"/>
      <c r="H36" s="153"/>
      <c r="I36" s="154"/>
      <c r="J36" s="157">
        <v>2</v>
      </c>
      <c r="K36" s="153">
        <v>138</v>
      </c>
    </row>
    <row r="37" spans="1:11" x14ac:dyDescent="0.25">
      <c r="A37" s="69">
        <v>5341302</v>
      </c>
      <c r="B37" s="69" t="s">
        <v>482</v>
      </c>
      <c r="C37" s="152">
        <v>45.24</v>
      </c>
      <c r="D37" s="72">
        <v>2</v>
      </c>
      <c r="E37" s="153">
        <v>90.48</v>
      </c>
      <c r="F37" s="152">
        <v>45.24</v>
      </c>
      <c r="G37" s="72">
        <v>3</v>
      </c>
      <c r="H37" s="153">
        <v>135.72</v>
      </c>
      <c r="I37" s="154">
        <f>100/C37*(F37-C37)</f>
        <v>0</v>
      </c>
      <c r="J37" s="157">
        <v>5</v>
      </c>
      <c r="K37" s="153">
        <v>226.2</v>
      </c>
    </row>
    <row r="38" spans="1:11" x14ac:dyDescent="0.25">
      <c r="A38" s="69">
        <v>444599</v>
      </c>
      <c r="B38" s="69" t="s">
        <v>483</v>
      </c>
      <c r="C38" s="152">
        <v>2</v>
      </c>
      <c r="D38" s="72">
        <v>7</v>
      </c>
      <c r="E38" s="153">
        <v>14</v>
      </c>
      <c r="F38" s="152">
        <v>2</v>
      </c>
      <c r="G38" s="72">
        <v>6</v>
      </c>
      <c r="H38" s="153">
        <v>12</v>
      </c>
      <c r="I38" s="154">
        <f>100/C38*(F38-C38)</f>
        <v>0</v>
      </c>
      <c r="J38" s="157">
        <v>13</v>
      </c>
      <c r="K38" s="153">
        <v>26</v>
      </c>
    </row>
    <row r="39" spans="1:11" x14ac:dyDescent="0.25">
      <c r="A39" s="69">
        <v>464547</v>
      </c>
      <c r="B39" s="69" t="s">
        <v>484</v>
      </c>
      <c r="C39" s="152">
        <v>1.4</v>
      </c>
      <c r="D39" s="72">
        <v>15</v>
      </c>
      <c r="E39" s="153">
        <v>21</v>
      </c>
      <c r="F39" s="152">
        <v>1.4000000000000001</v>
      </c>
      <c r="G39" s="72">
        <v>9</v>
      </c>
      <c r="H39" s="153">
        <v>12.600000000000001</v>
      </c>
      <c r="I39" s="154">
        <f>100/C39*(F39-C39)</f>
        <v>1.5860328923216522E-14</v>
      </c>
      <c r="J39" s="157">
        <v>24</v>
      </c>
      <c r="K39" s="153">
        <v>33.6</v>
      </c>
    </row>
    <row r="40" spans="1:11" x14ac:dyDescent="0.25">
      <c r="A40" s="69">
        <v>476624</v>
      </c>
      <c r="B40" s="69" t="s">
        <v>485</v>
      </c>
      <c r="C40" s="152">
        <v>1.4000000000000001</v>
      </c>
      <c r="D40" s="72">
        <v>24</v>
      </c>
      <c r="E40" s="153">
        <v>33.6</v>
      </c>
      <c r="F40" s="152">
        <v>1.4000000000000001</v>
      </c>
      <c r="G40" s="72">
        <v>6</v>
      </c>
      <c r="H40" s="153">
        <v>8.4</v>
      </c>
      <c r="I40" s="154">
        <f>100/C40*(F40-C40)</f>
        <v>0</v>
      </c>
      <c r="J40" s="157">
        <v>30</v>
      </c>
      <c r="K40" s="153">
        <v>42</v>
      </c>
    </row>
    <row r="41" spans="1:11" x14ac:dyDescent="0.25">
      <c r="A41" s="69">
        <v>400523</v>
      </c>
      <c r="B41" s="69" t="s">
        <v>486</v>
      </c>
      <c r="C41" s="152">
        <v>1.4</v>
      </c>
      <c r="D41" s="72">
        <v>18</v>
      </c>
      <c r="E41" s="153">
        <v>25.2</v>
      </c>
      <c r="F41" s="152">
        <v>1.4</v>
      </c>
      <c r="G41" s="72">
        <v>8</v>
      </c>
      <c r="H41" s="153">
        <v>11.2</v>
      </c>
      <c r="I41" s="154">
        <f>100/C41*(F41-C41)</f>
        <v>0</v>
      </c>
      <c r="J41" s="157">
        <v>26</v>
      </c>
      <c r="K41" s="153">
        <v>36.4</v>
      </c>
    </row>
    <row r="42" spans="1:11" x14ac:dyDescent="0.25">
      <c r="A42" s="69">
        <v>412984</v>
      </c>
      <c r="B42" s="69" t="s">
        <v>487</v>
      </c>
      <c r="C42" s="152">
        <v>1.4000000000000001</v>
      </c>
      <c r="D42" s="72">
        <v>3</v>
      </c>
      <c r="E42" s="153">
        <v>4.2</v>
      </c>
      <c r="F42" s="152"/>
      <c r="G42" s="72"/>
      <c r="H42" s="153"/>
      <c r="I42" s="154"/>
      <c r="J42" s="157">
        <v>3</v>
      </c>
      <c r="K42" s="153">
        <v>4.2</v>
      </c>
    </row>
    <row r="43" spans="1:11" x14ac:dyDescent="0.25">
      <c r="A43" s="69">
        <v>480945</v>
      </c>
      <c r="B43" s="69" t="s">
        <v>488</v>
      </c>
      <c r="C43" s="152">
        <v>1.4000000000000001</v>
      </c>
      <c r="D43" s="72">
        <v>12</v>
      </c>
      <c r="E43" s="153">
        <v>16.8</v>
      </c>
      <c r="F43" s="152">
        <v>1.4000000000000001</v>
      </c>
      <c r="G43" s="72">
        <v>6</v>
      </c>
      <c r="H43" s="153">
        <v>8.4</v>
      </c>
      <c r="I43" s="154">
        <f>100/C43*(F43-C43)</f>
        <v>0</v>
      </c>
      <c r="J43" s="157">
        <v>18</v>
      </c>
      <c r="K43" s="153">
        <v>25.200000000000003</v>
      </c>
    </row>
    <row r="44" spans="1:11" x14ac:dyDescent="0.25">
      <c r="A44" s="69">
        <v>427169</v>
      </c>
      <c r="B44" s="69" t="s">
        <v>489</v>
      </c>
      <c r="C44" s="152">
        <v>1.4000000000000001</v>
      </c>
      <c r="D44" s="72">
        <v>6</v>
      </c>
      <c r="E44" s="153">
        <v>8.4</v>
      </c>
      <c r="F44" s="152">
        <v>1.4000000000000001</v>
      </c>
      <c r="G44" s="72">
        <v>6</v>
      </c>
      <c r="H44" s="153">
        <v>8.4</v>
      </c>
      <c r="I44" s="154">
        <f>100/C44*(F44-C44)</f>
        <v>0</v>
      </c>
      <c r="J44" s="157">
        <v>12</v>
      </c>
      <c r="K44" s="153">
        <v>16.8</v>
      </c>
    </row>
    <row r="45" spans="1:11" x14ac:dyDescent="0.25">
      <c r="A45" s="158">
        <v>4856193</v>
      </c>
      <c r="B45" s="69" t="s">
        <v>490</v>
      </c>
      <c r="C45" s="152"/>
      <c r="D45" s="72"/>
      <c r="E45" s="153"/>
      <c r="F45" s="152">
        <v>0.83499999999999996</v>
      </c>
      <c r="G45" s="72">
        <v>2</v>
      </c>
      <c r="H45" s="153">
        <v>1.67</v>
      </c>
      <c r="I45" s="154"/>
      <c r="J45" s="157">
        <v>2</v>
      </c>
      <c r="K45" s="153">
        <v>1.67</v>
      </c>
    </row>
    <row r="46" spans="1:11" x14ac:dyDescent="0.25">
      <c r="A46" s="158">
        <v>443930</v>
      </c>
      <c r="B46" s="69" t="s">
        <v>491</v>
      </c>
      <c r="C46" s="152"/>
      <c r="D46" s="72"/>
      <c r="E46" s="153"/>
      <c r="F46" s="152">
        <v>3.52</v>
      </c>
      <c r="G46" s="72">
        <v>3</v>
      </c>
      <c r="H46" s="153">
        <v>10.56</v>
      </c>
      <c r="I46" s="154"/>
      <c r="J46" s="157">
        <v>3</v>
      </c>
      <c r="K46" s="153">
        <v>10.56</v>
      </c>
    </row>
    <row r="47" spans="1:11" x14ac:dyDescent="0.25">
      <c r="A47" s="69">
        <v>458044</v>
      </c>
      <c r="B47" s="69" t="s">
        <v>492</v>
      </c>
      <c r="C47" s="152">
        <v>2.06</v>
      </c>
      <c r="D47" s="72">
        <v>2</v>
      </c>
      <c r="E47" s="153">
        <v>4.12</v>
      </c>
      <c r="F47" s="152"/>
      <c r="G47" s="72"/>
      <c r="H47" s="153"/>
      <c r="I47" s="154"/>
      <c r="J47" s="157">
        <v>2</v>
      </c>
      <c r="K47" s="153">
        <v>4.12</v>
      </c>
    </row>
    <row r="48" spans="1:11" x14ac:dyDescent="0.25">
      <c r="A48" s="158">
        <v>7040231</v>
      </c>
      <c r="B48" s="69" t="s">
        <v>493</v>
      </c>
      <c r="C48" s="152"/>
      <c r="D48" s="72"/>
      <c r="E48" s="153"/>
      <c r="F48" s="152">
        <v>1.25</v>
      </c>
      <c r="G48" s="72">
        <v>6</v>
      </c>
      <c r="H48" s="153">
        <v>7.5</v>
      </c>
      <c r="I48" s="154"/>
      <c r="J48" s="157">
        <v>6</v>
      </c>
      <c r="K48" s="153">
        <v>7.5</v>
      </c>
    </row>
    <row r="49" spans="1:11" x14ac:dyDescent="0.25">
      <c r="A49" s="158">
        <v>452731</v>
      </c>
      <c r="B49" s="69" t="s">
        <v>494</v>
      </c>
      <c r="C49" s="152"/>
      <c r="D49" s="72"/>
      <c r="E49" s="153"/>
      <c r="F49" s="152">
        <v>3.5720930232558139</v>
      </c>
      <c r="G49" s="72">
        <v>129</v>
      </c>
      <c r="H49" s="153">
        <v>460.8</v>
      </c>
      <c r="I49" s="154"/>
      <c r="J49" s="157">
        <v>129</v>
      </c>
      <c r="K49" s="153">
        <v>460.8</v>
      </c>
    </row>
    <row r="50" spans="1:11" x14ac:dyDescent="0.25">
      <c r="A50" s="158">
        <v>4564134</v>
      </c>
      <c r="B50" s="69" t="s">
        <v>495</v>
      </c>
      <c r="C50" s="152"/>
      <c r="D50" s="72"/>
      <c r="E50" s="153"/>
      <c r="F50" s="152">
        <v>59</v>
      </c>
      <c r="G50" s="72">
        <v>1</v>
      </c>
      <c r="H50" s="153">
        <v>59</v>
      </c>
      <c r="I50" s="154"/>
      <c r="J50" s="157">
        <v>1</v>
      </c>
      <c r="K50" s="153">
        <v>59</v>
      </c>
    </row>
    <row r="51" spans="1:11" x14ac:dyDescent="0.25">
      <c r="A51" s="158">
        <v>430171</v>
      </c>
      <c r="B51" s="69" t="s">
        <v>496</v>
      </c>
      <c r="C51" s="152"/>
      <c r="D51" s="72"/>
      <c r="E51" s="153"/>
      <c r="F51" s="152">
        <v>65.45</v>
      </c>
      <c r="G51" s="72">
        <v>1</v>
      </c>
      <c r="H51" s="153">
        <v>65.45</v>
      </c>
      <c r="I51" s="154"/>
      <c r="J51" s="157">
        <v>1</v>
      </c>
      <c r="K51" s="153">
        <v>65.45</v>
      </c>
    </row>
    <row r="52" spans="1:11" x14ac:dyDescent="0.25">
      <c r="A52" s="158">
        <v>5304753</v>
      </c>
      <c r="B52" s="69" t="s">
        <v>497</v>
      </c>
      <c r="C52" s="152"/>
      <c r="D52" s="72"/>
      <c r="E52" s="153"/>
      <c r="F52" s="152">
        <v>217.81</v>
      </c>
      <c r="G52" s="72">
        <v>2</v>
      </c>
      <c r="H52" s="153">
        <v>435.62</v>
      </c>
      <c r="I52" s="154"/>
      <c r="J52" s="157">
        <v>2</v>
      </c>
      <c r="K52" s="153">
        <v>435.62</v>
      </c>
    </row>
    <row r="53" spans="1:11" x14ac:dyDescent="0.25">
      <c r="A53" s="69">
        <v>5376501</v>
      </c>
      <c r="B53" s="69" t="s">
        <v>498</v>
      </c>
      <c r="C53" s="152">
        <v>34.5</v>
      </c>
      <c r="D53" s="72">
        <v>3</v>
      </c>
      <c r="E53" s="153">
        <v>103.5</v>
      </c>
      <c r="F53" s="152">
        <v>34.5</v>
      </c>
      <c r="G53" s="72">
        <v>5</v>
      </c>
      <c r="H53" s="153">
        <v>172.5</v>
      </c>
      <c r="I53" s="154">
        <f>100/C53*(F53-C53)</f>
        <v>0</v>
      </c>
      <c r="J53" s="157">
        <v>8</v>
      </c>
      <c r="K53" s="153">
        <v>276</v>
      </c>
    </row>
    <row r="54" spans="1:11" x14ac:dyDescent="0.25">
      <c r="A54" s="158">
        <v>480197</v>
      </c>
      <c r="B54" s="69" t="s">
        <v>499</v>
      </c>
      <c r="C54" s="152"/>
      <c r="D54" s="72"/>
      <c r="E54" s="153"/>
      <c r="F54" s="152">
        <v>3.25</v>
      </c>
      <c r="G54" s="72">
        <v>72</v>
      </c>
      <c r="H54" s="153">
        <v>234</v>
      </c>
      <c r="I54" s="154"/>
      <c r="J54" s="157">
        <v>72</v>
      </c>
      <c r="K54" s="153">
        <v>234</v>
      </c>
    </row>
    <row r="55" spans="1:11" x14ac:dyDescent="0.25">
      <c r="A55" s="69">
        <v>456220</v>
      </c>
      <c r="B55" s="69" t="s">
        <v>500</v>
      </c>
      <c r="C55" s="152">
        <v>1.98</v>
      </c>
      <c r="D55" s="72">
        <v>10</v>
      </c>
      <c r="E55" s="153">
        <v>19.8</v>
      </c>
      <c r="F55" s="152"/>
      <c r="G55" s="72"/>
      <c r="H55" s="153"/>
      <c r="I55" s="154"/>
      <c r="J55" s="157">
        <v>10</v>
      </c>
      <c r="K55" s="153">
        <v>19.8</v>
      </c>
    </row>
    <row r="56" spans="1:11" x14ac:dyDescent="0.25">
      <c r="A56" s="69">
        <v>414833</v>
      </c>
      <c r="B56" s="69" t="s">
        <v>501</v>
      </c>
      <c r="C56" s="152">
        <v>8.69</v>
      </c>
      <c r="D56" s="72">
        <v>1</v>
      </c>
      <c r="E56" s="153">
        <v>8.69</v>
      </c>
      <c r="F56" s="152">
        <v>8.7799999999999994</v>
      </c>
      <c r="G56" s="72">
        <v>1</v>
      </c>
      <c r="H56" s="153">
        <v>8.7799999999999994</v>
      </c>
      <c r="I56" s="154">
        <f>100/C56*(F56-C56)</f>
        <v>1.0356731875719203</v>
      </c>
      <c r="J56" s="157">
        <v>2</v>
      </c>
      <c r="K56" s="153">
        <v>17.47</v>
      </c>
    </row>
    <row r="57" spans="1:11" x14ac:dyDescent="0.25">
      <c r="A57" s="158">
        <v>463318</v>
      </c>
      <c r="B57" s="69" t="s">
        <v>502</v>
      </c>
      <c r="C57" s="152"/>
      <c r="D57" s="72"/>
      <c r="E57" s="153"/>
      <c r="F57" s="152">
        <v>8.7799999999999994</v>
      </c>
      <c r="G57" s="72">
        <v>1</v>
      </c>
      <c r="H57" s="153">
        <v>8.7799999999999994</v>
      </c>
      <c r="I57" s="154"/>
      <c r="J57" s="157">
        <v>1</v>
      </c>
      <c r="K57" s="153">
        <v>8.7799999999999994</v>
      </c>
    </row>
    <row r="58" spans="1:11" x14ac:dyDescent="0.25">
      <c r="A58" s="69">
        <v>405864</v>
      </c>
      <c r="B58" s="69" t="s">
        <v>503</v>
      </c>
      <c r="C58" s="152">
        <v>8.7619999999999987</v>
      </c>
      <c r="D58" s="72">
        <v>5</v>
      </c>
      <c r="E58" s="153">
        <v>43.809999999999995</v>
      </c>
      <c r="F58" s="152"/>
      <c r="G58" s="72"/>
      <c r="H58" s="153"/>
      <c r="I58" s="154"/>
      <c r="J58" s="157">
        <v>5</v>
      </c>
      <c r="K58" s="153">
        <v>43.809999999999995</v>
      </c>
    </row>
    <row r="59" spans="1:11" x14ac:dyDescent="0.25">
      <c r="A59" s="158">
        <v>440972</v>
      </c>
      <c r="B59" s="69" t="s">
        <v>504</v>
      </c>
      <c r="C59" s="152"/>
      <c r="D59" s="72"/>
      <c r="E59" s="153"/>
      <c r="F59" s="152">
        <v>4.0999999999999996</v>
      </c>
      <c r="G59" s="72">
        <v>1</v>
      </c>
      <c r="H59" s="153">
        <v>4.0999999999999996</v>
      </c>
      <c r="I59" s="154"/>
      <c r="J59" s="157">
        <v>1</v>
      </c>
      <c r="K59" s="153">
        <v>4.0999999999999996</v>
      </c>
    </row>
    <row r="60" spans="1:11" x14ac:dyDescent="0.25">
      <c r="A60" s="69">
        <v>406586</v>
      </c>
      <c r="B60" s="69" t="s">
        <v>505</v>
      </c>
      <c r="C60" s="152">
        <v>38.9</v>
      </c>
      <c r="D60" s="72">
        <v>2</v>
      </c>
      <c r="E60" s="153">
        <v>77.8</v>
      </c>
      <c r="F60" s="152">
        <v>38.9</v>
      </c>
      <c r="G60" s="72">
        <v>2</v>
      </c>
      <c r="H60" s="153">
        <v>77.8</v>
      </c>
      <c r="I60" s="154">
        <f>100/C60*(F60-C60)</f>
        <v>0</v>
      </c>
      <c r="J60" s="157">
        <v>4</v>
      </c>
      <c r="K60" s="153">
        <v>155.6</v>
      </c>
    </row>
    <row r="61" spans="1:11" x14ac:dyDescent="0.25">
      <c r="A61" s="158">
        <v>7301349</v>
      </c>
      <c r="B61" s="69" t="s">
        <v>506</v>
      </c>
      <c r="C61" s="152"/>
      <c r="D61" s="72"/>
      <c r="E61" s="153"/>
      <c r="F61" s="152">
        <v>128.26</v>
      </c>
      <c r="G61" s="72">
        <v>1</v>
      </c>
      <c r="H61" s="153">
        <v>128.26</v>
      </c>
      <c r="I61" s="154"/>
      <c r="J61" s="157">
        <v>1</v>
      </c>
      <c r="K61" s="153">
        <v>128.26</v>
      </c>
    </row>
    <row r="62" spans="1:11" x14ac:dyDescent="0.25">
      <c r="A62" s="69">
        <v>3439554</v>
      </c>
      <c r="B62" s="69" t="s">
        <v>507</v>
      </c>
      <c r="C62" s="152">
        <v>1.8</v>
      </c>
      <c r="D62" s="72">
        <v>2</v>
      </c>
      <c r="E62" s="153">
        <v>3.6</v>
      </c>
      <c r="F62" s="152"/>
      <c r="G62" s="72"/>
      <c r="H62" s="153"/>
      <c r="I62" s="154"/>
      <c r="J62" s="157">
        <v>2</v>
      </c>
      <c r="K62" s="153">
        <v>3.6</v>
      </c>
    </row>
    <row r="63" spans="1:11" x14ac:dyDescent="0.25">
      <c r="A63" s="69">
        <v>3439879</v>
      </c>
      <c r="B63" s="69" t="s">
        <v>508</v>
      </c>
      <c r="C63" s="152">
        <v>5.5</v>
      </c>
      <c r="D63" s="72">
        <v>24</v>
      </c>
      <c r="E63" s="153">
        <v>132</v>
      </c>
      <c r="F63" s="152">
        <v>5.5</v>
      </c>
      <c r="G63" s="72">
        <v>36</v>
      </c>
      <c r="H63" s="153">
        <v>198</v>
      </c>
      <c r="I63" s="154">
        <f>100/C63*(F63-C63)</f>
        <v>0</v>
      </c>
      <c r="J63" s="157">
        <v>60</v>
      </c>
      <c r="K63" s="153">
        <v>330</v>
      </c>
    </row>
    <row r="64" spans="1:11" x14ac:dyDescent="0.25">
      <c r="A64" s="158">
        <v>432947</v>
      </c>
      <c r="B64" s="69" t="s">
        <v>509</v>
      </c>
      <c r="C64" s="152"/>
      <c r="D64" s="72"/>
      <c r="E64" s="153"/>
      <c r="F64" s="152">
        <v>15.9</v>
      </c>
      <c r="G64" s="72">
        <v>1</v>
      </c>
      <c r="H64" s="153">
        <v>15.9</v>
      </c>
      <c r="I64" s="154"/>
      <c r="J64" s="157">
        <v>1</v>
      </c>
      <c r="K64" s="153">
        <v>15.9</v>
      </c>
    </row>
    <row r="65" spans="1:11" x14ac:dyDescent="0.25">
      <c r="A65" s="69">
        <v>1665339</v>
      </c>
      <c r="B65" s="69" t="s">
        <v>510</v>
      </c>
      <c r="C65" s="152">
        <v>7.75</v>
      </c>
      <c r="D65" s="72">
        <v>1</v>
      </c>
      <c r="E65" s="153">
        <v>7.75</v>
      </c>
      <c r="F65" s="152"/>
      <c r="G65" s="72"/>
      <c r="H65" s="153"/>
      <c r="I65" s="154"/>
      <c r="J65" s="157">
        <v>1</v>
      </c>
      <c r="K65" s="153">
        <v>7.75</v>
      </c>
    </row>
    <row r="66" spans="1:11" x14ac:dyDescent="0.25">
      <c r="A66" s="69">
        <v>1639327</v>
      </c>
      <c r="B66" s="69" t="s">
        <v>511</v>
      </c>
      <c r="C66" s="152">
        <v>1.75</v>
      </c>
      <c r="D66" s="72">
        <v>31</v>
      </c>
      <c r="E66" s="153">
        <v>54.25</v>
      </c>
      <c r="F66" s="152">
        <v>1.7018518518518519</v>
      </c>
      <c r="G66" s="72">
        <v>27</v>
      </c>
      <c r="H66" s="153">
        <v>45.95</v>
      </c>
      <c r="I66" s="154">
        <f>100/C66*(F66-C66)</f>
        <v>-2.7513227513227458</v>
      </c>
      <c r="J66" s="157">
        <v>58</v>
      </c>
      <c r="K66" s="153">
        <v>100.2</v>
      </c>
    </row>
    <row r="67" spans="1:11" x14ac:dyDescent="0.25">
      <c r="A67" s="69">
        <v>1640275</v>
      </c>
      <c r="B67" s="69" t="s">
        <v>512</v>
      </c>
      <c r="C67" s="152">
        <v>1.75</v>
      </c>
      <c r="D67" s="72">
        <v>3</v>
      </c>
      <c r="E67" s="153">
        <v>5.25</v>
      </c>
      <c r="F67" s="152">
        <v>1.75</v>
      </c>
      <c r="G67" s="72">
        <v>11</v>
      </c>
      <c r="H67" s="153">
        <v>19.25</v>
      </c>
      <c r="I67" s="154">
        <f>100/C67*(F67-C67)</f>
        <v>0</v>
      </c>
      <c r="J67" s="157">
        <v>14</v>
      </c>
      <c r="K67" s="153">
        <v>24.5</v>
      </c>
    </row>
    <row r="68" spans="1:11" x14ac:dyDescent="0.25">
      <c r="A68" s="69">
        <v>1644422</v>
      </c>
      <c r="B68" s="69" t="s">
        <v>513</v>
      </c>
      <c r="C68" s="152">
        <v>3.51</v>
      </c>
      <c r="D68" s="72">
        <v>1</v>
      </c>
      <c r="E68" s="153">
        <v>3.51</v>
      </c>
      <c r="F68" s="152"/>
      <c r="G68" s="72"/>
      <c r="H68" s="153"/>
      <c r="I68" s="154"/>
      <c r="J68" s="157">
        <v>1</v>
      </c>
      <c r="K68" s="153">
        <v>3.51</v>
      </c>
    </row>
    <row r="69" spans="1:11" x14ac:dyDescent="0.25">
      <c r="A69" s="158">
        <v>425232</v>
      </c>
      <c r="B69" s="69" t="s">
        <v>514</v>
      </c>
      <c r="C69" s="152"/>
      <c r="D69" s="72"/>
      <c r="E69" s="153"/>
      <c r="F69" s="152">
        <v>0.56999999999999995</v>
      </c>
      <c r="G69" s="72">
        <v>1</v>
      </c>
      <c r="H69" s="153">
        <v>0.56999999999999995</v>
      </c>
      <c r="I69" s="154"/>
      <c r="J69" s="157">
        <v>1</v>
      </c>
      <c r="K69" s="153">
        <v>0.56999999999999995</v>
      </c>
    </row>
    <row r="70" spans="1:11" x14ac:dyDescent="0.25">
      <c r="A70" s="158">
        <v>469830</v>
      </c>
      <c r="B70" s="69" t="s">
        <v>515</v>
      </c>
      <c r="C70" s="152"/>
      <c r="D70" s="72"/>
      <c r="E70" s="153"/>
      <c r="F70" s="152">
        <v>5.75</v>
      </c>
      <c r="G70" s="72">
        <v>1</v>
      </c>
      <c r="H70" s="153">
        <v>5.75</v>
      </c>
      <c r="I70" s="154"/>
      <c r="J70" s="157">
        <v>1</v>
      </c>
      <c r="K70" s="153">
        <v>5.75</v>
      </c>
    </row>
    <row r="71" spans="1:11" x14ac:dyDescent="0.25">
      <c r="A71" s="158">
        <v>6217479</v>
      </c>
      <c r="B71" s="69" t="s">
        <v>516</v>
      </c>
      <c r="C71" s="152"/>
      <c r="D71" s="72"/>
      <c r="E71" s="153"/>
      <c r="F71" s="152">
        <v>5.25</v>
      </c>
      <c r="G71" s="72">
        <v>1</v>
      </c>
      <c r="H71" s="153">
        <v>5.25</v>
      </c>
      <c r="I71" s="154"/>
      <c r="J71" s="157">
        <v>1</v>
      </c>
      <c r="K71" s="153">
        <v>5.25</v>
      </c>
    </row>
    <row r="72" spans="1:11" x14ac:dyDescent="0.25">
      <c r="A72" s="158">
        <v>3089324</v>
      </c>
      <c r="B72" s="69" t="s">
        <v>517</v>
      </c>
      <c r="C72" s="152"/>
      <c r="D72" s="72"/>
      <c r="E72" s="153"/>
      <c r="F72" s="152">
        <v>6.75</v>
      </c>
      <c r="G72" s="72">
        <v>5</v>
      </c>
      <c r="H72" s="153">
        <v>33.75</v>
      </c>
      <c r="I72" s="154"/>
      <c r="J72" s="157">
        <v>5</v>
      </c>
      <c r="K72" s="153">
        <v>33.75</v>
      </c>
    </row>
    <row r="73" spans="1:11" x14ac:dyDescent="0.25">
      <c r="A73" s="69">
        <v>455254</v>
      </c>
      <c r="B73" s="69" t="s">
        <v>518</v>
      </c>
      <c r="C73" s="152">
        <v>4.49</v>
      </c>
      <c r="D73" s="72">
        <v>4</v>
      </c>
      <c r="E73" s="153">
        <v>17.96</v>
      </c>
      <c r="F73" s="152">
        <v>4.49</v>
      </c>
      <c r="G73" s="72">
        <v>3</v>
      </c>
      <c r="H73" s="153">
        <v>13.47</v>
      </c>
      <c r="I73" s="154">
        <f>100/C73*(F73-C73)</f>
        <v>0</v>
      </c>
      <c r="J73" s="157">
        <v>7</v>
      </c>
      <c r="K73" s="153">
        <v>31.43</v>
      </c>
    </row>
    <row r="74" spans="1:11" x14ac:dyDescent="0.25">
      <c r="A74" s="158">
        <v>3089345</v>
      </c>
      <c r="B74" s="69" t="s">
        <v>519</v>
      </c>
      <c r="C74" s="152"/>
      <c r="D74" s="72"/>
      <c r="E74" s="153"/>
      <c r="F74" s="152">
        <v>4.95</v>
      </c>
      <c r="G74" s="72">
        <v>5</v>
      </c>
      <c r="H74" s="153">
        <v>24.75</v>
      </c>
      <c r="I74" s="154"/>
      <c r="J74" s="157">
        <v>5</v>
      </c>
      <c r="K74" s="153">
        <v>24.75</v>
      </c>
    </row>
    <row r="75" spans="1:11" x14ac:dyDescent="0.25">
      <c r="A75" s="69">
        <v>6047541</v>
      </c>
      <c r="B75" s="69" t="s">
        <v>520</v>
      </c>
      <c r="C75" s="152">
        <v>3.19</v>
      </c>
      <c r="D75" s="72">
        <v>2</v>
      </c>
      <c r="E75" s="153">
        <v>6.38</v>
      </c>
      <c r="F75" s="152">
        <v>3.19</v>
      </c>
      <c r="G75" s="72">
        <v>1</v>
      </c>
      <c r="H75" s="153">
        <v>3.19</v>
      </c>
      <c r="I75" s="154">
        <f>100/C75*(F75-C75)</f>
        <v>0</v>
      </c>
      <c r="J75" s="157">
        <v>3</v>
      </c>
      <c r="K75" s="153">
        <v>9.57</v>
      </c>
    </row>
    <row r="76" spans="1:11" x14ac:dyDescent="0.25">
      <c r="A76" s="158">
        <v>1419032</v>
      </c>
      <c r="B76" s="69" t="s">
        <v>521</v>
      </c>
      <c r="C76" s="152"/>
      <c r="D76" s="72"/>
      <c r="E76" s="153"/>
      <c r="F76" s="152">
        <v>6.82</v>
      </c>
      <c r="G76" s="72">
        <v>1</v>
      </c>
      <c r="H76" s="153">
        <v>6.82</v>
      </c>
      <c r="I76" s="154"/>
      <c r="J76" s="157">
        <v>1</v>
      </c>
      <c r="K76" s="153">
        <v>6.82</v>
      </c>
    </row>
    <row r="77" spans="1:11" x14ac:dyDescent="0.25">
      <c r="A77" s="69">
        <v>5311602</v>
      </c>
      <c r="B77" s="69" t="s">
        <v>522</v>
      </c>
      <c r="C77" s="152">
        <v>2.85</v>
      </c>
      <c r="D77" s="72">
        <v>50</v>
      </c>
      <c r="E77" s="153">
        <v>142.5</v>
      </c>
      <c r="F77" s="152">
        <v>2.85</v>
      </c>
      <c r="G77" s="72">
        <v>55</v>
      </c>
      <c r="H77" s="153">
        <v>156.75</v>
      </c>
      <c r="I77" s="154">
        <f>100/C77*(F77-C77)</f>
        <v>0</v>
      </c>
      <c r="J77" s="157">
        <v>105</v>
      </c>
      <c r="K77" s="153">
        <v>299.25</v>
      </c>
    </row>
    <row r="78" spans="1:11" x14ac:dyDescent="0.25">
      <c r="A78" s="69">
        <v>5312934</v>
      </c>
      <c r="B78" s="69" t="s">
        <v>523</v>
      </c>
      <c r="C78" s="152">
        <v>21.8</v>
      </c>
      <c r="D78" s="72">
        <v>4</v>
      </c>
      <c r="E78" s="153">
        <v>87.2</v>
      </c>
      <c r="F78" s="152">
        <v>21.8</v>
      </c>
      <c r="G78" s="72">
        <v>5</v>
      </c>
      <c r="H78" s="153">
        <v>109</v>
      </c>
      <c r="I78" s="154">
        <f>100/C78*(F78-C78)</f>
        <v>0</v>
      </c>
      <c r="J78" s="157">
        <v>9</v>
      </c>
      <c r="K78" s="153">
        <v>196.2</v>
      </c>
    </row>
    <row r="79" spans="1:11" x14ac:dyDescent="0.25">
      <c r="A79" s="69">
        <v>1453802</v>
      </c>
      <c r="B79" s="69" t="s">
        <v>524</v>
      </c>
      <c r="C79" s="152">
        <v>8.5</v>
      </c>
      <c r="D79" s="72">
        <v>10</v>
      </c>
      <c r="E79" s="153">
        <v>85</v>
      </c>
      <c r="F79" s="152"/>
      <c r="G79" s="72"/>
      <c r="H79" s="153"/>
      <c r="I79" s="154"/>
      <c r="J79" s="157">
        <v>10</v>
      </c>
      <c r="K79" s="153">
        <v>85</v>
      </c>
    </row>
    <row r="80" spans="1:11" x14ac:dyDescent="0.25">
      <c r="A80" s="158">
        <v>2650065</v>
      </c>
      <c r="B80" s="69" t="s">
        <v>525</v>
      </c>
      <c r="C80" s="152"/>
      <c r="D80" s="72"/>
      <c r="E80" s="153"/>
      <c r="F80" s="152">
        <v>7.25</v>
      </c>
      <c r="G80" s="72">
        <v>1</v>
      </c>
      <c r="H80" s="153">
        <v>7.25</v>
      </c>
      <c r="I80" s="154"/>
      <c r="J80" s="157">
        <v>1</v>
      </c>
      <c r="K80" s="153">
        <v>7.25</v>
      </c>
    </row>
    <row r="81" spans="1:11" x14ac:dyDescent="0.25">
      <c r="A81" s="69">
        <v>2650541</v>
      </c>
      <c r="B81" s="69" t="s">
        <v>526</v>
      </c>
      <c r="C81" s="152">
        <v>14.9</v>
      </c>
      <c r="D81" s="72">
        <v>1</v>
      </c>
      <c r="E81" s="153">
        <v>14.9</v>
      </c>
      <c r="F81" s="152">
        <v>14.9</v>
      </c>
      <c r="G81" s="72">
        <v>1</v>
      </c>
      <c r="H81" s="153">
        <v>14.9</v>
      </c>
      <c r="I81" s="154">
        <f>100/C81*(F81-C81)</f>
        <v>0</v>
      </c>
      <c r="J81" s="157">
        <v>2</v>
      </c>
      <c r="K81" s="153">
        <v>29.8</v>
      </c>
    </row>
    <row r="82" spans="1:11" x14ac:dyDescent="0.25">
      <c r="A82" s="158">
        <v>6867540</v>
      </c>
      <c r="B82" s="69" t="s">
        <v>527</v>
      </c>
      <c r="C82" s="152"/>
      <c r="D82" s="72"/>
      <c r="E82" s="153"/>
      <c r="F82" s="152">
        <v>1.85</v>
      </c>
      <c r="G82" s="72">
        <v>2</v>
      </c>
      <c r="H82" s="153">
        <v>3.7</v>
      </c>
      <c r="I82" s="154"/>
      <c r="J82" s="157">
        <v>2</v>
      </c>
      <c r="K82" s="153">
        <v>3.7</v>
      </c>
    </row>
    <row r="83" spans="1:11" x14ac:dyDescent="0.25">
      <c r="A83" s="158">
        <v>438487</v>
      </c>
      <c r="B83" s="69" t="s">
        <v>528</v>
      </c>
      <c r="C83" s="152"/>
      <c r="D83" s="72"/>
      <c r="E83" s="153"/>
      <c r="F83" s="152">
        <v>8.5</v>
      </c>
      <c r="G83" s="72">
        <v>2</v>
      </c>
      <c r="H83" s="153">
        <v>17</v>
      </c>
      <c r="I83" s="154"/>
      <c r="J83" s="157">
        <v>2</v>
      </c>
      <c r="K83" s="153">
        <v>17</v>
      </c>
    </row>
    <row r="84" spans="1:11" x14ac:dyDescent="0.25">
      <c r="A84" s="158">
        <v>5622687</v>
      </c>
      <c r="B84" s="69" t="s">
        <v>529</v>
      </c>
      <c r="C84" s="152"/>
      <c r="D84" s="72"/>
      <c r="E84" s="153"/>
      <c r="F84" s="152">
        <v>3.4</v>
      </c>
      <c r="G84" s="72">
        <v>1</v>
      </c>
      <c r="H84" s="153">
        <v>3.4</v>
      </c>
      <c r="I84" s="154"/>
      <c r="J84" s="157">
        <v>1</v>
      </c>
      <c r="K84" s="153">
        <v>3.4</v>
      </c>
    </row>
    <row r="85" spans="1:11" x14ac:dyDescent="0.25">
      <c r="A85" s="69">
        <v>5841999</v>
      </c>
      <c r="B85" s="69" t="s">
        <v>530</v>
      </c>
      <c r="C85" s="152">
        <v>9.69</v>
      </c>
      <c r="D85" s="72">
        <v>1</v>
      </c>
      <c r="E85" s="153">
        <v>9.69</v>
      </c>
      <c r="F85" s="152">
        <v>9.69</v>
      </c>
      <c r="G85" s="72">
        <v>1</v>
      </c>
      <c r="H85" s="153">
        <v>9.69</v>
      </c>
      <c r="I85" s="154">
        <f>100/C85*(F85-C85)</f>
        <v>0</v>
      </c>
      <c r="J85" s="157">
        <v>2</v>
      </c>
      <c r="K85" s="153">
        <v>19.38</v>
      </c>
    </row>
    <row r="86" spans="1:11" x14ac:dyDescent="0.25">
      <c r="A86" s="158">
        <v>5842017</v>
      </c>
      <c r="B86" s="69" t="s">
        <v>531</v>
      </c>
      <c r="C86" s="152"/>
      <c r="D86" s="72"/>
      <c r="E86" s="153"/>
      <c r="F86" s="152">
        <v>2.25</v>
      </c>
      <c r="G86" s="72">
        <v>1</v>
      </c>
      <c r="H86" s="153">
        <v>2.25</v>
      </c>
      <c r="I86" s="154"/>
      <c r="J86" s="157">
        <v>1</v>
      </c>
      <c r="K86" s="153">
        <v>2.25</v>
      </c>
    </row>
    <row r="87" spans="1:11" x14ac:dyDescent="0.25">
      <c r="A87" s="158">
        <v>3354282</v>
      </c>
      <c r="B87" s="69" t="s">
        <v>532</v>
      </c>
      <c r="C87" s="152"/>
      <c r="D87" s="72"/>
      <c r="E87" s="153"/>
      <c r="F87" s="152">
        <v>5.25</v>
      </c>
      <c r="G87" s="72">
        <v>11</v>
      </c>
      <c r="H87" s="153">
        <v>57.75</v>
      </c>
      <c r="I87" s="154"/>
      <c r="J87" s="157">
        <v>11</v>
      </c>
      <c r="K87" s="153">
        <v>57.75</v>
      </c>
    </row>
    <row r="88" spans="1:11" x14ac:dyDescent="0.25">
      <c r="A88" s="158">
        <v>431647</v>
      </c>
      <c r="B88" s="69" t="s">
        <v>533</v>
      </c>
      <c r="C88" s="152"/>
      <c r="D88" s="72"/>
      <c r="E88" s="153"/>
      <c r="F88" s="152">
        <v>14.95</v>
      </c>
      <c r="G88" s="72">
        <v>1</v>
      </c>
      <c r="H88" s="153">
        <v>14.95</v>
      </c>
      <c r="I88" s="154"/>
      <c r="J88" s="157">
        <v>1</v>
      </c>
      <c r="K88" s="153">
        <v>14.95</v>
      </c>
    </row>
    <row r="89" spans="1:11" x14ac:dyDescent="0.25">
      <c r="A89" s="69">
        <v>3351452</v>
      </c>
      <c r="B89" s="69" t="s">
        <v>534</v>
      </c>
      <c r="C89" s="152">
        <v>6.45</v>
      </c>
      <c r="D89" s="72">
        <v>1</v>
      </c>
      <c r="E89" s="153">
        <v>6.45</v>
      </c>
      <c r="F89" s="152"/>
      <c r="G89" s="72"/>
      <c r="H89" s="153"/>
      <c r="I89" s="154"/>
      <c r="J89" s="157">
        <v>1</v>
      </c>
      <c r="K89" s="153">
        <v>6.45</v>
      </c>
    </row>
    <row r="90" spans="1:11" x14ac:dyDescent="0.25">
      <c r="A90" s="158">
        <v>3352037</v>
      </c>
      <c r="B90" s="69" t="s">
        <v>535</v>
      </c>
      <c r="C90" s="152"/>
      <c r="D90" s="72"/>
      <c r="E90" s="153"/>
      <c r="F90" s="152">
        <v>6.45</v>
      </c>
      <c r="G90" s="72">
        <v>3</v>
      </c>
      <c r="H90" s="153">
        <v>19.350000000000001</v>
      </c>
      <c r="I90" s="154"/>
      <c r="J90" s="157">
        <v>3</v>
      </c>
      <c r="K90" s="153">
        <v>19.350000000000001</v>
      </c>
    </row>
    <row r="91" spans="1:11" x14ac:dyDescent="0.25">
      <c r="A91" s="69">
        <v>478465</v>
      </c>
      <c r="B91" s="69" t="s">
        <v>536</v>
      </c>
      <c r="C91" s="152">
        <v>1.56</v>
      </c>
      <c r="D91" s="72">
        <v>4</v>
      </c>
      <c r="E91" s="153">
        <v>6.24</v>
      </c>
      <c r="F91" s="152"/>
      <c r="G91" s="72"/>
      <c r="H91" s="153"/>
      <c r="I91" s="154"/>
      <c r="J91" s="157">
        <v>4</v>
      </c>
      <c r="K91" s="153">
        <v>6.24</v>
      </c>
    </row>
    <row r="92" spans="1:11" x14ac:dyDescent="0.25">
      <c r="A92" s="69">
        <v>441912</v>
      </c>
      <c r="B92" s="69" t="s">
        <v>537</v>
      </c>
      <c r="C92" s="152">
        <v>165</v>
      </c>
      <c r="D92" s="72">
        <v>1</v>
      </c>
      <c r="E92" s="153">
        <v>165</v>
      </c>
      <c r="F92" s="152">
        <v>165</v>
      </c>
      <c r="G92" s="72">
        <v>1</v>
      </c>
      <c r="H92" s="153">
        <v>165</v>
      </c>
      <c r="I92" s="154">
        <f>100/C92*(F92-C92)</f>
        <v>0</v>
      </c>
      <c r="J92" s="157">
        <v>2</v>
      </c>
      <c r="K92" s="153">
        <v>330</v>
      </c>
    </row>
    <row r="93" spans="1:11" x14ac:dyDescent="0.25">
      <c r="A93" s="158">
        <v>4968180</v>
      </c>
      <c r="B93" s="69" t="s">
        <v>538</v>
      </c>
      <c r="C93" s="152"/>
      <c r="D93" s="72"/>
      <c r="E93" s="153"/>
      <c r="F93" s="152">
        <v>49.85</v>
      </c>
      <c r="G93" s="72">
        <v>8</v>
      </c>
      <c r="H93" s="153">
        <v>398.8</v>
      </c>
      <c r="I93" s="154"/>
      <c r="J93" s="157">
        <v>8</v>
      </c>
      <c r="K93" s="153">
        <v>398.8</v>
      </c>
    </row>
    <row r="94" spans="1:11" x14ac:dyDescent="0.25">
      <c r="A94" s="158">
        <v>415271</v>
      </c>
      <c r="B94" s="69" t="s">
        <v>539</v>
      </c>
      <c r="C94" s="152"/>
      <c r="D94" s="72"/>
      <c r="E94" s="153"/>
      <c r="F94" s="152">
        <v>9.9499999999999993</v>
      </c>
      <c r="G94" s="72">
        <v>2</v>
      </c>
      <c r="H94" s="153">
        <v>19.899999999999999</v>
      </c>
      <c r="I94" s="154"/>
      <c r="J94" s="157">
        <v>2</v>
      </c>
      <c r="K94" s="153">
        <v>19.899999999999999</v>
      </c>
    </row>
    <row r="95" spans="1:11" x14ac:dyDescent="0.25">
      <c r="A95" s="158">
        <v>5124978</v>
      </c>
      <c r="B95" s="69" t="s">
        <v>540</v>
      </c>
      <c r="C95" s="152"/>
      <c r="D95" s="72"/>
      <c r="E95" s="153"/>
      <c r="F95" s="152">
        <v>4.75</v>
      </c>
      <c r="G95" s="72">
        <v>1</v>
      </c>
      <c r="H95" s="153">
        <v>4.75</v>
      </c>
      <c r="I95" s="154"/>
      <c r="J95" s="157">
        <v>1</v>
      </c>
      <c r="K95" s="153">
        <v>4.75</v>
      </c>
    </row>
    <row r="96" spans="1:11" x14ac:dyDescent="0.25">
      <c r="A96" s="69">
        <v>6806592</v>
      </c>
      <c r="B96" s="69" t="s">
        <v>541</v>
      </c>
      <c r="C96" s="152">
        <v>1.75</v>
      </c>
      <c r="D96" s="72">
        <v>3</v>
      </c>
      <c r="E96" s="153">
        <v>5.25</v>
      </c>
      <c r="F96" s="152">
        <v>1.75</v>
      </c>
      <c r="G96" s="72">
        <v>4</v>
      </c>
      <c r="H96" s="153">
        <v>7</v>
      </c>
      <c r="I96" s="154">
        <f>100/C96*(F96-C96)</f>
        <v>0</v>
      </c>
      <c r="J96" s="157">
        <v>7</v>
      </c>
      <c r="K96" s="153">
        <v>12.25</v>
      </c>
    </row>
    <row r="97" spans="1:11" x14ac:dyDescent="0.25">
      <c r="A97" s="69">
        <v>5915223</v>
      </c>
      <c r="B97" s="69" t="s">
        <v>542</v>
      </c>
      <c r="C97" s="152">
        <v>0.95</v>
      </c>
      <c r="D97" s="72">
        <v>4</v>
      </c>
      <c r="E97" s="153">
        <v>3.8</v>
      </c>
      <c r="F97" s="152"/>
      <c r="G97" s="72"/>
      <c r="H97" s="153"/>
      <c r="I97" s="154"/>
      <c r="J97" s="157">
        <v>4</v>
      </c>
      <c r="K97" s="153">
        <v>3.8</v>
      </c>
    </row>
    <row r="98" spans="1:11" x14ac:dyDescent="0.25">
      <c r="A98" s="69">
        <v>416863</v>
      </c>
      <c r="B98" s="69" t="s">
        <v>543</v>
      </c>
      <c r="C98" s="152">
        <v>0.6399999999999999</v>
      </c>
      <c r="D98" s="72">
        <v>40</v>
      </c>
      <c r="E98" s="153">
        <v>25.599999999999998</v>
      </c>
      <c r="F98" s="152">
        <v>0.62</v>
      </c>
      <c r="G98" s="72">
        <v>20</v>
      </c>
      <c r="H98" s="153">
        <v>12.4</v>
      </c>
      <c r="I98" s="154">
        <f>100/C98*(F98-C98)</f>
        <v>-3.1249999999999858</v>
      </c>
      <c r="J98" s="157">
        <v>60</v>
      </c>
      <c r="K98" s="153">
        <v>38</v>
      </c>
    </row>
    <row r="99" spans="1:11" x14ac:dyDescent="0.25">
      <c r="A99" s="158">
        <v>420423</v>
      </c>
      <c r="B99" s="69" t="s">
        <v>544</v>
      </c>
      <c r="C99" s="152"/>
      <c r="D99" s="72"/>
      <c r="E99" s="153"/>
      <c r="F99" s="152">
        <v>2.5499999999999998</v>
      </c>
      <c r="G99" s="72">
        <v>1</v>
      </c>
      <c r="H99" s="153">
        <v>2.5499999999999998</v>
      </c>
      <c r="I99" s="154"/>
      <c r="J99" s="157">
        <v>1</v>
      </c>
      <c r="K99" s="153">
        <v>2.5499999999999998</v>
      </c>
    </row>
    <row r="100" spans="1:11" x14ac:dyDescent="0.25">
      <c r="A100" s="69">
        <v>5915493</v>
      </c>
      <c r="B100" s="69" t="s">
        <v>545</v>
      </c>
      <c r="C100" s="152">
        <v>0.5</v>
      </c>
      <c r="D100" s="72">
        <v>6</v>
      </c>
      <c r="E100" s="153">
        <v>3</v>
      </c>
      <c r="F100" s="152"/>
      <c r="G100" s="72"/>
      <c r="H100" s="153"/>
      <c r="I100" s="154"/>
      <c r="J100" s="157">
        <v>6</v>
      </c>
      <c r="K100" s="153">
        <v>3</v>
      </c>
    </row>
    <row r="101" spans="1:11" x14ac:dyDescent="0.25">
      <c r="A101" s="69">
        <v>4064557</v>
      </c>
      <c r="B101" s="69" t="s">
        <v>546</v>
      </c>
      <c r="C101" s="152">
        <v>2.4</v>
      </c>
      <c r="D101" s="72">
        <v>1</v>
      </c>
      <c r="E101" s="153">
        <v>2.4</v>
      </c>
      <c r="F101" s="152">
        <v>2.4</v>
      </c>
      <c r="G101" s="72">
        <v>2</v>
      </c>
      <c r="H101" s="153">
        <v>4.8</v>
      </c>
      <c r="I101" s="154">
        <f>100/C101*(F101-C101)</f>
        <v>0</v>
      </c>
      <c r="J101" s="157">
        <v>3</v>
      </c>
      <c r="K101" s="153">
        <v>7.1999999999999993</v>
      </c>
    </row>
    <row r="102" spans="1:11" x14ac:dyDescent="0.25">
      <c r="A102" s="158">
        <v>5601537</v>
      </c>
      <c r="B102" s="69" t="s">
        <v>547</v>
      </c>
      <c r="C102" s="152"/>
      <c r="D102" s="72"/>
      <c r="E102" s="153"/>
      <c r="F102" s="152">
        <v>15.97</v>
      </c>
      <c r="G102" s="72">
        <v>1</v>
      </c>
      <c r="H102" s="153">
        <v>15.97</v>
      </c>
      <c r="I102" s="154"/>
      <c r="J102" s="157">
        <v>1</v>
      </c>
      <c r="K102" s="153">
        <v>15.97</v>
      </c>
    </row>
    <row r="103" spans="1:11" x14ac:dyDescent="0.25">
      <c r="A103" s="158">
        <v>5335323</v>
      </c>
      <c r="B103" s="69" t="s">
        <v>548</v>
      </c>
      <c r="C103" s="152"/>
      <c r="D103" s="72"/>
      <c r="E103" s="153"/>
      <c r="F103" s="152">
        <v>1.58</v>
      </c>
      <c r="G103" s="72">
        <v>10</v>
      </c>
      <c r="H103" s="153">
        <v>15.8</v>
      </c>
      <c r="I103" s="154"/>
      <c r="J103" s="157">
        <v>10</v>
      </c>
      <c r="K103" s="153">
        <v>15.8</v>
      </c>
    </row>
    <row r="104" spans="1:11" x14ac:dyDescent="0.25">
      <c r="A104" s="158">
        <v>3090238</v>
      </c>
      <c r="B104" s="69" t="s">
        <v>549</v>
      </c>
      <c r="C104" s="152"/>
      <c r="D104" s="72"/>
      <c r="E104" s="153"/>
      <c r="F104" s="152">
        <v>1.1499999999999999</v>
      </c>
      <c r="G104" s="72">
        <v>20</v>
      </c>
      <c r="H104" s="153">
        <v>23</v>
      </c>
      <c r="I104" s="154"/>
      <c r="J104" s="157">
        <v>20</v>
      </c>
      <c r="K104" s="153">
        <v>23</v>
      </c>
    </row>
    <row r="105" spans="1:11" x14ac:dyDescent="0.25">
      <c r="A105" s="69">
        <v>5311467</v>
      </c>
      <c r="B105" s="69" t="s">
        <v>550</v>
      </c>
      <c r="C105" s="152">
        <v>48.6</v>
      </c>
      <c r="D105" s="72">
        <v>5</v>
      </c>
      <c r="E105" s="153">
        <v>243</v>
      </c>
      <c r="F105" s="152">
        <v>48.6</v>
      </c>
      <c r="G105" s="72">
        <v>1</v>
      </c>
      <c r="H105" s="153">
        <v>48.6</v>
      </c>
      <c r="I105" s="154">
        <f>100/C105*(F105-C105)</f>
        <v>0</v>
      </c>
      <c r="J105" s="157">
        <v>6</v>
      </c>
      <c r="K105" s="153">
        <v>291.60000000000002</v>
      </c>
    </row>
    <row r="106" spans="1:11" x14ac:dyDescent="0.25">
      <c r="A106" s="158">
        <v>7039233</v>
      </c>
      <c r="B106" s="69" t="s">
        <v>551</v>
      </c>
      <c r="C106" s="152"/>
      <c r="D106" s="72"/>
      <c r="E106" s="153"/>
      <c r="F106" s="152">
        <v>7.75</v>
      </c>
      <c r="G106" s="72">
        <v>1</v>
      </c>
      <c r="H106" s="153">
        <v>7.75</v>
      </c>
      <c r="I106" s="154"/>
      <c r="J106" s="157">
        <v>1</v>
      </c>
      <c r="K106" s="153">
        <v>7.75</v>
      </c>
    </row>
    <row r="107" spans="1:11" x14ac:dyDescent="0.25">
      <c r="A107" s="158">
        <v>459203</v>
      </c>
      <c r="B107" s="69" t="s">
        <v>552</v>
      </c>
      <c r="C107" s="152"/>
      <c r="D107" s="72"/>
      <c r="E107" s="153"/>
      <c r="F107" s="152">
        <v>2.5499999999999998</v>
      </c>
      <c r="G107" s="72">
        <v>2</v>
      </c>
      <c r="H107" s="153">
        <v>5.0999999999999996</v>
      </c>
      <c r="I107" s="154"/>
      <c r="J107" s="157">
        <v>2</v>
      </c>
      <c r="K107" s="153">
        <v>5.0999999999999996</v>
      </c>
    </row>
    <row r="108" spans="1:11" x14ac:dyDescent="0.25">
      <c r="A108" s="69">
        <v>5617818</v>
      </c>
      <c r="B108" s="69" t="s">
        <v>553</v>
      </c>
      <c r="C108" s="152">
        <v>299</v>
      </c>
      <c r="D108" s="72">
        <v>1</v>
      </c>
      <c r="E108" s="153">
        <v>299</v>
      </c>
      <c r="F108" s="152"/>
      <c r="G108" s="72"/>
      <c r="H108" s="153"/>
      <c r="I108" s="154"/>
      <c r="J108" s="157">
        <v>1</v>
      </c>
      <c r="K108" s="153">
        <v>299</v>
      </c>
    </row>
    <row r="109" spans="1:11" x14ac:dyDescent="0.25">
      <c r="A109" s="69">
        <v>2655966</v>
      </c>
      <c r="B109" s="69" t="s">
        <v>554</v>
      </c>
      <c r="C109" s="152">
        <v>18.5</v>
      </c>
      <c r="D109" s="72">
        <v>33</v>
      </c>
      <c r="E109" s="153">
        <v>610.5</v>
      </c>
      <c r="F109" s="152">
        <v>18.713675213675213</v>
      </c>
      <c r="G109" s="72">
        <v>117</v>
      </c>
      <c r="H109" s="153">
        <v>2189.5</v>
      </c>
      <c r="I109" s="154">
        <f>100/C109*(F109-C109)</f>
        <v>1.155001155001151</v>
      </c>
      <c r="J109" s="157">
        <v>150</v>
      </c>
      <c r="K109" s="153">
        <v>2800</v>
      </c>
    </row>
    <row r="110" spans="1:11" x14ac:dyDescent="0.25">
      <c r="A110" s="69">
        <v>2656411</v>
      </c>
      <c r="B110" s="69" t="s">
        <v>555</v>
      </c>
      <c r="C110" s="152">
        <v>84.16</v>
      </c>
      <c r="D110" s="72">
        <v>3</v>
      </c>
      <c r="E110" s="153">
        <v>252.48</v>
      </c>
      <c r="F110" s="152">
        <v>84.16</v>
      </c>
      <c r="G110" s="72">
        <v>1</v>
      </c>
      <c r="H110" s="153">
        <v>84.16</v>
      </c>
      <c r="I110" s="154">
        <f>100/C110*(F110-C110)</f>
        <v>0</v>
      </c>
      <c r="J110" s="157">
        <v>4</v>
      </c>
      <c r="K110" s="153">
        <v>336.64</v>
      </c>
    </row>
    <row r="111" spans="1:11" x14ac:dyDescent="0.25">
      <c r="A111" s="158">
        <v>2655702</v>
      </c>
      <c r="B111" s="69" t="s">
        <v>556</v>
      </c>
      <c r="C111" s="152"/>
      <c r="D111" s="72"/>
      <c r="E111" s="153"/>
      <c r="F111" s="152">
        <v>10.39</v>
      </c>
      <c r="G111" s="72">
        <v>2</v>
      </c>
      <c r="H111" s="153">
        <v>20.78</v>
      </c>
      <c r="I111" s="154"/>
      <c r="J111" s="157">
        <v>2</v>
      </c>
      <c r="K111" s="153">
        <v>20.78</v>
      </c>
    </row>
    <row r="112" spans="1:11" x14ac:dyDescent="0.25">
      <c r="A112" s="158">
        <v>2655871</v>
      </c>
      <c r="B112" s="69" t="s">
        <v>557</v>
      </c>
      <c r="C112" s="152"/>
      <c r="D112" s="72"/>
      <c r="E112" s="153"/>
      <c r="F112" s="152">
        <v>16.66</v>
      </c>
      <c r="G112" s="72">
        <v>1</v>
      </c>
      <c r="H112" s="153">
        <v>16.66</v>
      </c>
      <c r="I112" s="154"/>
      <c r="J112" s="157">
        <v>1</v>
      </c>
      <c r="K112" s="153">
        <v>16.66</v>
      </c>
    </row>
    <row r="113" spans="1:11" x14ac:dyDescent="0.25">
      <c r="A113" s="69">
        <v>3080763</v>
      </c>
      <c r="B113" s="69" t="s">
        <v>558</v>
      </c>
      <c r="C113" s="152">
        <v>59.95</v>
      </c>
      <c r="D113" s="72">
        <v>1</v>
      </c>
      <c r="E113" s="153">
        <v>59.95</v>
      </c>
      <c r="F113" s="152"/>
      <c r="G113" s="72"/>
      <c r="H113" s="153"/>
      <c r="I113" s="154"/>
      <c r="J113" s="157">
        <v>1</v>
      </c>
      <c r="K113" s="153">
        <v>59.95</v>
      </c>
    </row>
    <row r="114" spans="1:11" x14ac:dyDescent="0.25">
      <c r="A114" s="69">
        <v>3080735</v>
      </c>
      <c r="B114" s="69" t="s">
        <v>559</v>
      </c>
      <c r="C114" s="152">
        <v>58.45</v>
      </c>
      <c r="D114" s="72">
        <v>1</v>
      </c>
      <c r="E114" s="153">
        <v>58.45</v>
      </c>
      <c r="F114" s="152"/>
      <c r="G114" s="72"/>
      <c r="H114" s="153"/>
      <c r="I114" s="154"/>
      <c r="J114" s="157">
        <v>1</v>
      </c>
      <c r="K114" s="153">
        <v>58.45</v>
      </c>
    </row>
    <row r="115" spans="1:11" ht="15.75" thickBot="1" x14ac:dyDescent="0.3">
      <c r="A115" s="158">
        <v>2662690</v>
      </c>
      <c r="B115" s="69" t="s">
        <v>560</v>
      </c>
      <c r="C115" s="159"/>
      <c r="D115" s="160"/>
      <c r="E115" s="161"/>
      <c r="F115" s="159">
        <v>11.5</v>
      </c>
      <c r="G115" s="160">
        <v>1</v>
      </c>
      <c r="H115" s="161">
        <v>11.5</v>
      </c>
      <c r="I115" s="162"/>
      <c r="J115" s="163">
        <v>1</v>
      </c>
      <c r="K115" s="161">
        <v>11.5</v>
      </c>
    </row>
    <row r="116" spans="1:11" ht="15.75" thickBot="1" x14ac:dyDescent="0.3"/>
    <row r="117" spans="1:11" ht="24" customHeight="1" x14ac:dyDescent="0.25">
      <c r="B117" s="99" t="s">
        <v>234</v>
      </c>
      <c r="C117" s="164"/>
      <c r="D117" s="100"/>
      <c r="E117" s="165">
        <f>SUM('Office Depot'!$E$3:$E$115)</f>
        <v>8493.7099999999991</v>
      </c>
      <c r="F117" s="164"/>
      <c r="G117" s="100"/>
      <c r="H117" s="166">
        <f>SUM('Office Depot'!$H$3:$H$115)</f>
        <v>9846.6899999999969</v>
      </c>
      <c r="J117" s="100"/>
      <c r="K117" s="167">
        <f>SUM('Office Depot'!$K$3:$K$115)</f>
        <v>18340.400000000005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3" fitToHeight="4" orientation="landscape" r:id="rId1"/>
  <headerFooter>
    <oddHeader>&amp;RPromerka SA</oddHeader>
    <oddFooter>&amp;LSandra Schmid
&amp;D&amp;R&amp;P de &amp;N</oddFooter>
  </headerFooter>
  <rowBreaks count="2" manualBreakCount="2">
    <brk id="35" max="16383" man="1"/>
    <brk id="74" max="16383" man="1"/>
  </rowBreak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workbookViewId="0">
      <pane ySplit="2" topLeftCell="A3" activePane="bottomLeft" state="frozen"/>
      <selection pane="bottomLeft" activeCell="B5" sqref="B5"/>
    </sheetView>
  </sheetViews>
  <sheetFormatPr defaultRowHeight="15" x14ac:dyDescent="0.25"/>
  <cols>
    <col min="1" max="1" width="11.140625" style="1" bestFit="1" customWidth="1"/>
    <col min="2" max="2" width="47.42578125" style="1" bestFit="1" customWidth="1"/>
    <col min="3" max="3" width="11.42578125" style="3" customWidth="1"/>
    <col min="4" max="4" width="9.5703125" style="4" bestFit="1" customWidth="1"/>
    <col min="5" max="5" width="12.42578125" style="4" bestFit="1" customWidth="1"/>
    <col min="6" max="6" width="9" style="5" bestFit="1" customWidth="1"/>
    <col min="7" max="7" width="9.5703125" style="4" bestFit="1" customWidth="1"/>
    <col min="8" max="8" width="10.85546875" style="5" bestFit="1" customWidth="1"/>
    <col min="9" max="9" width="11.7109375" style="5" customWidth="1"/>
    <col min="10" max="10" width="10" style="4" bestFit="1" customWidth="1"/>
    <col min="11" max="11" width="11.5703125" style="1" bestFit="1" customWidth="1"/>
    <col min="12" max="256" width="11.42578125" style="1" customWidth="1"/>
    <col min="257" max="257" width="11.140625" style="1" bestFit="1" customWidth="1"/>
    <col min="258" max="258" width="47.42578125" style="1" bestFit="1" customWidth="1"/>
    <col min="259" max="259" width="11.42578125" style="1" customWidth="1"/>
    <col min="260" max="260" width="9.5703125" style="1" bestFit="1" customWidth="1"/>
    <col min="261" max="261" width="12.42578125" style="1" bestFit="1" customWidth="1"/>
    <col min="262" max="262" width="9" style="1" bestFit="1" customWidth="1"/>
    <col min="263" max="263" width="9.5703125" style="1" bestFit="1" customWidth="1"/>
    <col min="264" max="264" width="10.85546875" style="1" bestFit="1" customWidth="1"/>
    <col min="265" max="265" width="11.7109375" style="1" customWidth="1"/>
    <col min="266" max="266" width="10" style="1" bestFit="1" customWidth="1"/>
    <col min="267" max="267" width="11.5703125" style="1" bestFit="1" customWidth="1"/>
    <col min="268" max="512" width="11.42578125" style="1" customWidth="1"/>
    <col min="513" max="513" width="11.140625" style="1" bestFit="1" customWidth="1"/>
    <col min="514" max="514" width="47.42578125" style="1" bestFit="1" customWidth="1"/>
    <col min="515" max="515" width="11.42578125" style="1" customWidth="1"/>
    <col min="516" max="516" width="9.5703125" style="1" bestFit="1" customWidth="1"/>
    <col min="517" max="517" width="12.42578125" style="1" bestFit="1" customWidth="1"/>
    <col min="518" max="518" width="9" style="1" bestFit="1" customWidth="1"/>
    <col min="519" max="519" width="9.5703125" style="1" bestFit="1" customWidth="1"/>
    <col min="520" max="520" width="10.85546875" style="1" bestFit="1" customWidth="1"/>
    <col min="521" max="521" width="11.7109375" style="1" customWidth="1"/>
    <col min="522" max="522" width="10" style="1" bestFit="1" customWidth="1"/>
    <col min="523" max="523" width="11.5703125" style="1" bestFit="1" customWidth="1"/>
    <col min="524" max="768" width="11.42578125" style="1" customWidth="1"/>
    <col min="769" max="769" width="11.140625" style="1" bestFit="1" customWidth="1"/>
    <col min="770" max="770" width="47.42578125" style="1" bestFit="1" customWidth="1"/>
    <col min="771" max="771" width="11.42578125" style="1" customWidth="1"/>
    <col min="772" max="772" width="9.5703125" style="1" bestFit="1" customWidth="1"/>
    <col min="773" max="773" width="12.42578125" style="1" bestFit="1" customWidth="1"/>
    <col min="774" max="774" width="9" style="1" bestFit="1" customWidth="1"/>
    <col min="775" max="775" width="9.5703125" style="1" bestFit="1" customWidth="1"/>
    <col min="776" max="776" width="10.85546875" style="1" bestFit="1" customWidth="1"/>
    <col min="777" max="777" width="11.7109375" style="1" customWidth="1"/>
    <col min="778" max="778" width="10" style="1" bestFit="1" customWidth="1"/>
    <col min="779" max="779" width="11.5703125" style="1" bestFit="1" customWidth="1"/>
    <col min="780" max="1024" width="11.42578125" style="1" customWidth="1"/>
    <col min="1025" max="1025" width="11.140625" style="1" bestFit="1" customWidth="1"/>
    <col min="1026" max="1026" width="47.42578125" style="1" bestFit="1" customWidth="1"/>
    <col min="1027" max="1027" width="11.42578125" style="1" customWidth="1"/>
    <col min="1028" max="1028" width="9.5703125" style="1" bestFit="1" customWidth="1"/>
    <col min="1029" max="1029" width="12.42578125" style="1" bestFit="1" customWidth="1"/>
    <col min="1030" max="1030" width="9" style="1" bestFit="1" customWidth="1"/>
    <col min="1031" max="1031" width="9.5703125" style="1" bestFit="1" customWidth="1"/>
    <col min="1032" max="1032" width="10.85546875" style="1" bestFit="1" customWidth="1"/>
    <col min="1033" max="1033" width="11.7109375" style="1" customWidth="1"/>
    <col min="1034" max="1034" width="10" style="1" bestFit="1" customWidth="1"/>
    <col min="1035" max="1035" width="11.5703125" style="1" bestFit="1" customWidth="1"/>
    <col min="1036" max="1280" width="11.42578125" style="1" customWidth="1"/>
    <col min="1281" max="1281" width="11.140625" style="1" bestFit="1" customWidth="1"/>
    <col min="1282" max="1282" width="47.42578125" style="1" bestFit="1" customWidth="1"/>
    <col min="1283" max="1283" width="11.42578125" style="1" customWidth="1"/>
    <col min="1284" max="1284" width="9.5703125" style="1" bestFit="1" customWidth="1"/>
    <col min="1285" max="1285" width="12.42578125" style="1" bestFit="1" customWidth="1"/>
    <col min="1286" max="1286" width="9" style="1" bestFit="1" customWidth="1"/>
    <col min="1287" max="1287" width="9.5703125" style="1" bestFit="1" customWidth="1"/>
    <col min="1288" max="1288" width="10.85546875" style="1" bestFit="1" customWidth="1"/>
    <col min="1289" max="1289" width="11.7109375" style="1" customWidth="1"/>
    <col min="1290" max="1290" width="10" style="1" bestFit="1" customWidth="1"/>
    <col min="1291" max="1291" width="11.5703125" style="1" bestFit="1" customWidth="1"/>
    <col min="1292" max="1536" width="11.42578125" style="1" customWidth="1"/>
    <col min="1537" max="1537" width="11.140625" style="1" bestFit="1" customWidth="1"/>
    <col min="1538" max="1538" width="47.42578125" style="1" bestFit="1" customWidth="1"/>
    <col min="1539" max="1539" width="11.42578125" style="1" customWidth="1"/>
    <col min="1540" max="1540" width="9.5703125" style="1" bestFit="1" customWidth="1"/>
    <col min="1541" max="1541" width="12.42578125" style="1" bestFit="1" customWidth="1"/>
    <col min="1542" max="1542" width="9" style="1" bestFit="1" customWidth="1"/>
    <col min="1543" max="1543" width="9.5703125" style="1" bestFit="1" customWidth="1"/>
    <col min="1544" max="1544" width="10.85546875" style="1" bestFit="1" customWidth="1"/>
    <col min="1545" max="1545" width="11.7109375" style="1" customWidth="1"/>
    <col min="1546" max="1546" width="10" style="1" bestFit="1" customWidth="1"/>
    <col min="1547" max="1547" width="11.5703125" style="1" bestFit="1" customWidth="1"/>
    <col min="1548" max="1792" width="11.42578125" style="1" customWidth="1"/>
    <col min="1793" max="1793" width="11.140625" style="1" bestFit="1" customWidth="1"/>
    <col min="1794" max="1794" width="47.42578125" style="1" bestFit="1" customWidth="1"/>
    <col min="1795" max="1795" width="11.42578125" style="1" customWidth="1"/>
    <col min="1796" max="1796" width="9.5703125" style="1" bestFit="1" customWidth="1"/>
    <col min="1797" max="1797" width="12.42578125" style="1" bestFit="1" customWidth="1"/>
    <col min="1798" max="1798" width="9" style="1" bestFit="1" customWidth="1"/>
    <col min="1799" max="1799" width="9.5703125" style="1" bestFit="1" customWidth="1"/>
    <col min="1800" max="1800" width="10.85546875" style="1" bestFit="1" customWidth="1"/>
    <col min="1801" max="1801" width="11.7109375" style="1" customWidth="1"/>
    <col min="1802" max="1802" width="10" style="1" bestFit="1" customWidth="1"/>
    <col min="1803" max="1803" width="11.5703125" style="1" bestFit="1" customWidth="1"/>
    <col min="1804" max="2048" width="11.42578125" style="1" customWidth="1"/>
    <col min="2049" max="2049" width="11.140625" style="1" bestFit="1" customWidth="1"/>
    <col min="2050" max="2050" width="47.42578125" style="1" bestFit="1" customWidth="1"/>
    <col min="2051" max="2051" width="11.42578125" style="1" customWidth="1"/>
    <col min="2052" max="2052" width="9.5703125" style="1" bestFit="1" customWidth="1"/>
    <col min="2053" max="2053" width="12.42578125" style="1" bestFit="1" customWidth="1"/>
    <col min="2054" max="2054" width="9" style="1" bestFit="1" customWidth="1"/>
    <col min="2055" max="2055" width="9.5703125" style="1" bestFit="1" customWidth="1"/>
    <col min="2056" max="2056" width="10.85546875" style="1" bestFit="1" customWidth="1"/>
    <col min="2057" max="2057" width="11.7109375" style="1" customWidth="1"/>
    <col min="2058" max="2058" width="10" style="1" bestFit="1" customWidth="1"/>
    <col min="2059" max="2059" width="11.5703125" style="1" bestFit="1" customWidth="1"/>
    <col min="2060" max="2304" width="11.42578125" style="1" customWidth="1"/>
    <col min="2305" max="2305" width="11.140625" style="1" bestFit="1" customWidth="1"/>
    <col min="2306" max="2306" width="47.42578125" style="1" bestFit="1" customWidth="1"/>
    <col min="2307" max="2307" width="11.42578125" style="1" customWidth="1"/>
    <col min="2308" max="2308" width="9.5703125" style="1" bestFit="1" customWidth="1"/>
    <col min="2309" max="2309" width="12.42578125" style="1" bestFit="1" customWidth="1"/>
    <col min="2310" max="2310" width="9" style="1" bestFit="1" customWidth="1"/>
    <col min="2311" max="2311" width="9.5703125" style="1" bestFit="1" customWidth="1"/>
    <col min="2312" max="2312" width="10.85546875" style="1" bestFit="1" customWidth="1"/>
    <col min="2313" max="2313" width="11.7109375" style="1" customWidth="1"/>
    <col min="2314" max="2314" width="10" style="1" bestFit="1" customWidth="1"/>
    <col min="2315" max="2315" width="11.5703125" style="1" bestFit="1" customWidth="1"/>
    <col min="2316" max="2560" width="11.42578125" style="1" customWidth="1"/>
    <col min="2561" max="2561" width="11.140625" style="1" bestFit="1" customWidth="1"/>
    <col min="2562" max="2562" width="47.42578125" style="1" bestFit="1" customWidth="1"/>
    <col min="2563" max="2563" width="11.42578125" style="1" customWidth="1"/>
    <col min="2564" max="2564" width="9.5703125" style="1" bestFit="1" customWidth="1"/>
    <col min="2565" max="2565" width="12.42578125" style="1" bestFit="1" customWidth="1"/>
    <col min="2566" max="2566" width="9" style="1" bestFit="1" customWidth="1"/>
    <col min="2567" max="2567" width="9.5703125" style="1" bestFit="1" customWidth="1"/>
    <col min="2568" max="2568" width="10.85546875" style="1" bestFit="1" customWidth="1"/>
    <col min="2569" max="2569" width="11.7109375" style="1" customWidth="1"/>
    <col min="2570" max="2570" width="10" style="1" bestFit="1" customWidth="1"/>
    <col min="2571" max="2571" width="11.5703125" style="1" bestFit="1" customWidth="1"/>
    <col min="2572" max="2816" width="11.42578125" style="1" customWidth="1"/>
    <col min="2817" max="2817" width="11.140625" style="1" bestFit="1" customWidth="1"/>
    <col min="2818" max="2818" width="47.42578125" style="1" bestFit="1" customWidth="1"/>
    <col min="2819" max="2819" width="11.42578125" style="1" customWidth="1"/>
    <col min="2820" max="2820" width="9.5703125" style="1" bestFit="1" customWidth="1"/>
    <col min="2821" max="2821" width="12.42578125" style="1" bestFit="1" customWidth="1"/>
    <col min="2822" max="2822" width="9" style="1" bestFit="1" customWidth="1"/>
    <col min="2823" max="2823" width="9.5703125" style="1" bestFit="1" customWidth="1"/>
    <col min="2824" max="2824" width="10.85546875" style="1" bestFit="1" customWidth="1"/>
    <col min="2825" max="2825" width="11.7109375" style="1" customWidth="1"/>
    <col min="2826" max="2826" width="10" style="1" bestFit="1" customWidth="1"/>
    <col min="2827" max="2827" width="11.5703125" style="1" bestFit="1" customWidth="1"/>
    <col min="2828" max="3072" width="11.42578125" style="1" customWidth="1"/>
    <col min="3073" max="3073" width="11.140625" style="1" bestFit="1" customWidth="1"/>
    <col min="3074" max="3074" width="47.42578125" style="1" bestFit="1" customWidth="1"/>
    <col min="3075" max="3075" width="11.42578125" style="1" customWidth="1"/>
    <col min="3076" max="3076" width="9.5703125" style="1" bestFit="1" customWidth="1"/>
    <col min="3077" max="3077" width="12.42578125" style="1" bestFit="1" customWidth="1"/>
    <col min="3078" max="3078" width="9" style="1" bestFit="1" customWidth="1"/>
    <col min="3079" max="3079" width="9.5703125" style="1" bestFit="1" customWidth="1"/>
    <col min="3080" max="3080" width="10.85546875" style="1" bestFit="1" customWidth="1"/>
    <col min="3081" max="3081" width="11.7109375" style="1" customWidth="1"/>
    <col min="3082" max="3082" width="10" style="1" bestFit="1" customWidth="1"/>
    <col min="3083" max="3083" width="11.5703125" style="1" bestFit="1" customWidth="1"/>
    <col min="3084" max="3328" width="11.42578125" style="1" customWidth="1"/>
    <col min="3329" max="3329" width="11.140625" style="1" bestFit="1" customWidth="1"/>
    <col min="3330" max="3330" width="47.42578125" style="1" bestFit="1" customWidth="1"/>
    <col min="3331" max="3331" width="11.42578125" style="1" customWidth="1"/>
    <col min="3332" max="3332" width="9.5703125" style="1" bestFit="1" customWidth="1"/>
    <col min="3333" max="3333" width="12.42578125" style="1" bestFit="1" customWidth="1"/>
    <col min="3334" max="3334" width="9" style="1" bestFit="1" customWidth="1"/>
    <col min="3335" max="3335" width="9.5703125" style="1" bestFit="1" customWidth="1"/>
    <col min="3336" max="3336" width="10.85546875" style="1" bestFit="1" customWidth="1"/>
    <col min="3337" max="3337" width="11.7109375" style="1" customWidth="1"/>
    <col min="3338" max="3338" width="10" style="1" bestFit="1" customWidth="1"/>
    <col min="3339" max="3339" width="11.5703125" style="1" bestFit="1" customWidth="1"/>
    <col min="3340" max="3584" width="11.42578125" style="1" customWidth="1"/>
    <col min="3585" max="3585" width="11.140625" style="1" bestFit="1" customWidth="1"/>
    <col min="3586" max="3586" width="47.42578125" style="1" bestFit="1" customWidth="1"/>
    <col min="3587" max="3587" width="11.42578125" style="1" customWidth="1"/>
    <col min="3588" max="3588" width="9.5703125" style="1" bestFit="1" customWidth="1"/>
    <col min="3589" max="3589" width="12.42578125" style="1" bestFit="1" customWidth="1"/>
    <col min="3590" max="3590" width="9" style="1" bestFit="1" customWidth="1"/>
    <col min="3591" max="3591" width="9.5703125" style="1" bestFit="1" customWidth="1"/>
    <col min="3592" max="3592" width="10.85546875" style="1" bestFit="1" customWidth="1"/>
    <col min="3593" max="3593" width="11.7109375" style="1" customWidth="1"/>
    <col min="3594" max="3594" width="10" style="1" bestFit="1" customWidth="1"/>
    <col min="3595" max="3595" width="11.5703125" style="1" bestFit="1" customWidth="1"/>
    <col min="3596" max="3840" width="11.42578125" style="1" customWidth="1"/>
    <col min="3841" max="3841" width="11.140625" style="1" bestFit="1" customWidth="1"/>
    <col min="3842" max="3842" width="47.42578125" style="1" bestFit="1" customWidth="1"/>
    <col min="3843" max="3843" width="11.42578125" style="1" customWidth="1"/>
    <col min="3844" max="3844" width="9.5703125" style="1" bestFit="1" customWidth="1"/>
    <col min="3845" max="3845" width="12.42578125" style="1" bestFit="1" customWidth="1"/>
    <col min="3846" max="3846" width="9" style="1" bestFit="1" customWidth="1"/>
    <col min="3847" max="3847" width="9.5703125" style="1" bestFit="1" customWidth="1"/>
    <col min="3848" max="3848" width="10.85546875" style="1" bestFit="1" customWidth="1"/>
    <col min="3849" max="3849" width="11.7109375" style="1" customWidth="1"/>
    <col min="3850" max="3850" width="10" style="1" bestFit="1" customWidth="1"/>
    <col min="3851" max="3851" width="11.5703125" style="1" bestFit="1" customWidth="1"/>
    <col min="3852" max="4096" width="11.42578125" style="1" customWidth="1"/>
    <col min="4097" max="4097" width="11.140625" style="1" bestFit="1" customWidth="1"/>
    <col min="4098" max="4098" width="47.42578125" style="1" bestFit="1" customWidth="1"/>
    <col min="4099" max="4099" width="11.42578125" style="1" customWidth="1"/>
    <col min="4100" max="4100" width="9.5703125" style="1" bestFit="1" customWidth="1"/>
    <col min="4101" max="4101" width="12.42578125" style="1" bestFit="1" customWidth="1"/>
    <col min="4102" max="4102" width="9" style="1" bestFit="1" customWidth="1"/>
    <col min="4103" max="4103" width="9.5703125" style="1" bestFit="1" customWidth="1"/>
    <col min="4104" max="4104" width="10.85546875" style="1" bestFit="1" customWidth="1"/>
    <col min="4105" max="4105" width="11.7109375" style="1" customWidth="1"/>
    <col min="4106" max="4106" width="10" style="1" bestFit="1" customWidth="1"/>
    <col min="4107" max="4107" width="11.5703125" style="1" bestFit="1" customWidth="1"/>
    <col min="4108" max="4352" width="11.42578125" style="1" customWidth="1"/>
    <col min="4353" max="4353" width="11.140625" style="1" bestFit="1" customWidth="1"/>
    <col min="4354" max="4354" width="47.42578125" style="1" bestFit="1" customWidth="1"/>
    <col min="4355" max="4355" width="11.42578125" style="1" customWidth="1"/>
    <col min="4356" max="4356" width="9.5703125" style="1" bestFit="1" customWidth="1"/>
    <col min="4357" max="4357" width="12.42578125" style="1" bestFit="1" customWidth="1"/>
    <col min="4358" max="4358" width="9" style="1" bestFit="1" customWidth="1"/>
    <col min="4359" max="4359" width="9.5703125" style="1" bestFit="1" customWidth="1"/>
    <col min="4360" max="4360" width="10.85546875" style="1" bestFit="1" customWidth="1"/>
    <col min="4361" max="4361" width="11.7109375" style="1" customWidth="1"/>
    <col min="4362" max="4362" width="10" style="1" bestFit="1" customWidth="1"/>
    <col min="4363" max="4363" width="11.5703125" style="1" bestFit="1" customWidth="1"/>
    <col min="4364" max="4608" width="11.42578125" style="1" customWidth="1"/>
    <col min="4609" max="4609" width="11.140625" style="1" bestFit="1" customWidth="1"/>
    <col min="4610" max="4610" width="47.42578125" style="1" bestFit="1" customWidth="1"/>
    <col min="4611" max="4611" width="11.42578125" style="1" customWidth="1"/>
    <col min="4612" max="4612" width="9.5703125" style="1" bestFit="1" customWidth="1"/>
    <col min="4613" max="4613" width="12.42578125" style="1" bestFit="1" customWidth="1"/>
    <col min="4614" max="4614" width="9" style="1" bestFit="1" customWidth="1"/>
    <col min="4615" max="4615" width="9.5703125" style="1" bestFit="1" customWidth="1"/>
    <col min="4616" max="4616" width="10.85546875" style="1" bestFit="1" customWidth="1"/>
    <col min="4617" max="4617" width="11.7109375" style="1" customWidth="1"/>
    <col min="4618" max="4618" width="10" style="1" bestFit="1" customWidth="1"/>
    <col min="4619" max="4619" width="11.5703125" style="1" bestFit="1" customWidth="1"/>
    <col min="4620" max="4864" width="11.42578125" style="1" customWidth="1"/>
    <col min="4865" max="4865" width="11.140625" style="1" bestFit="1" customWidth="1"/>
    <col min="4866" max="4866" width="47.42578125" style="1" bestFit="1" customWidth="1"/>
    <col min="4867" max="4867" width="11.42578125" style="1" customWidth="1"/>
    <col min="4868" max="4868" width="9.5703125" style="1" bestFit="1" customWidth="1"/>
    <col min="4869" max="4869" width="12.42578125" style="1" bestFit="1" customWidth="1"/>
    <col min="4870" max="4870" width="9" style="1" bestFit="1" customWidth="1"/>
    <col min="4871" max="4871" width="9.5703125" style="1" bestFit="1" customWidth="1"/>
    <col min="4872" max="4872" width="10.85546875" style="1" bestFit="1" customWidth="1"/>
    <col min="4873" max="4873" width="11.7109375" style="1" customWidth="1"/>
    <col min="4874" max="4874" width="10" style="1" bestFit="1" customWidth="1"/>
    <col min="4875" max="4875" width="11.5703125" style="1" bestFit="1" customWidth="1"/>
    <col min="4876" max="5120" width="11.42578125" style="1" customWidth="1"/>
    <col min="5121" max="5121" width="11.140625" style="1" bestFit="1" customWidth="1"/>
    <col min="5122" max="5122" width="47.42578125" style="1" bestFit="1" customWidth="1"/>
    <col min="5123" max="5123" width="11.42578125" style="1" customWidth="1"/>
    <col min="5124" max="5124" width="9.5703125" style="1" bestFit="1" customWidth="1"/>
    <col min="5125" max="5125" width="12.42578125" style="1" bestFit="1" customWidth="1"/>
    <col min="5126" max="5126" width="9" style="1" bestFit="1" customWidth="1"/>
    <col min="5127" max="5127" width="9.5703125" style="1" bestFit="1" customWidth="1"/>
    <col min="5128" max="5128" width="10.85546875" style="1" bestFit="1" customWidth="1"/>
    <col min="5129" max="5129" width="11.7109375" style="1" customWidth="1"/>
    <col min="5130" max="5130" width="10" style="1" bestFit="1" customWidth="1"/>
    <col min="5131" max="5131" width="11.5703125" style="1" bestFit="1" customWidth="1"/>
    <col min="5132" max="5376" width="11.42578125" style="1" customWidth="1"/>
    <col min="5377" max="5377" width="11.140625" style="1" bestFit="1" customWidth="1"/>
    <col min="5378" max="5378" width="47.42578125" style="1" bestFit="1" customWidth="1"/>
    <col min="5379" max="5379" width="11.42578125" style="1" customWidth="1"/>
    <col min="5380" max="5380" width="9.5703125" style="1" bestFit="1" customWidth="1"/>
    <col min="5381" max="5381" width="12.42578125" style="1" bestFit="1" customWidth="1"/>
    <col min="5382" max="5382" width="9" style="1" bestFit="1" customWidth="1"/>
    <col min="5383" max="5383" width="9.5703125" style="1" bestFit="1" customWidth="1"/>
    <col min="5384" max="5384" width="10.85546875" style="1" bestFit="1" customWidth="1"/>
    <col min="5385" max="5385" width="11.7109375" style="1" customWidth="1"/>
    <col min="5386" max="5386" width="10" style="1" bestFit="1" customWidth="1"/>
    <col min="5387" max="5387" width="11.5703125" style="1" bestFit="1" customWidth="1"/>
    <col min="5388" max="5632" width="11.42578125" style="1" customWidth="1"/>
    <col min="5633" max="5633" width="11.140625" style="1" bestFit="1" customWidth="1"/>
    <col min="5634" max="5634" width="47.42578125" style="1" bestFit="1" customWidth="1"/>
    <col min="5635" max="5635" width="11.42578125" style="1" customWidth="1"/>
    <col min="5636" max="5636" width="9.5703125" style="1" bestFit="1" customWidth="1"/>
    <col min="5637" max="5637" width="12.42578125" style="1" bestFit="1" customWidth="1"/>
    <col min="5638" max="5638" width="9" style="1" bestFit="1" customWidth="1"/>
    <col min="5639" max="5639" width="9.5703125" style="1" bestFit="1" customWidth="1"/>
    <col min="5640" max="5640" width="10.85546875" style="1" bestFit="1" customWidth="1"/>
    <col min="5641" max="5641" width="11.7109375" style="1" customWidth="1"/>
    <col min="5642" max="5642" width="10" style="1" bestFit="1" customWidth="1"/>
    <col min="5643" max="5643" width="11.5703125" style="1" bestFit="1" customWidth="1"/>
    <col min="5644" max="5888" width="11.42578125" style="1" customWidth="1"/>
    <col min="5889" max="5889" width="11.140625" style="1" bestFit="1" customWidth="1"/>
    <col min="5890" max="5890" width="47.42578125" style="1" bestFit="1" customWidth="1"/>
    <col min="5891" max="5891" width="11.42578125" style="1" customWidth="1"/>
    <col min="5892" max="5892" width="9.5703125" style="1" bestFit="1" customWidth="1"/>
    <col min="5893" max="5893" width="12.42578125" style="1" bestFit="1" customWidth="1"/>
    <col min="5894" max="5894" width="9" style="1" bestFit="1" customWidth="1"/>
    <col min="5895" max="5895" width="9.5703125" style="1" bestFit="1" customWidth="1"/>
    <col min="5896" max="5896" width="10.85546875" style="1" bestFit="1" customWidth="1"/>
    <col min="5897" max="5897" width="11.7109375" style="1" customWidth="1"/>
    <col min="5898" max="5898" width="10" style="1" bestFit="1" customWidth="1"/>
    <col min="5899" max="5899" width="11.5703125" style="1" bestFit="1" customWidth="1"/>
    <col min="5900" max="6144" width="11.42578125" style="1" customWidth="1"/>
    <col min="6145" max="6145" width="11.140625" style="1" bestFit="1" customWidth="1"/>
    <col min="6146" max="6146" width="47.42578125" style="1" bestFit="1" customWidth="1"/>
    <col min="6147" max="6147" width="11.42578125" style="1" customWidth="1"/>
    <col min="6148" max="6148" width="9.5703125" style="1" bestFit="1" customWidth="1"/>
    <col min="6149" max="6149" width="12.42578125" style="1" bestFit="1" customWidth="1"/>
    <col min="6150" max="6150" width="9" style="1" bestFit="1" customWidth="1"/>
    <col min="6151" max="6151" width="9.5703125" style="1" bestFit="1" customWidth="1"/>
    <col min="6152" max="6152" width="10.85546875" style="1" bestFit="1" customWidth="1"/>
    <col min="6153" max="6153" width="11.7109375" style="1" customWidth="1"/>
    <col min="6154" max="6154" width="10" style="1" bestFit="1" customWidth="1"/>
    <col min="6155" max="6155" width="11.5703125" style="1" bestFit="1" customWidth="1"/>
    <col min="6156" max="6400" width="11.42578125" style="1" customWidth="1"/>
    <col min="6401" max="6401" width="11.140625" style="1" bestFit="1" customWidth="1"/>
    <col min="6402" max="6402" width="47.42578125" style="1" bestFit="1" customWidth="1"/>
    <col min="6403" max="6403" width="11.42578125" style="1" customWidth="1"/>
    <col min="6404" max="6404" width="9.5703125" style="1" bestFit="1" customWidth="1"/>
    <col min="6405" max="6405" width="12.42578125" style="1" bestFit="1" customWidth="1"/>
    <col min="6406" max="6406" width="9" style="1" bestFit="1" customWidth="1"/>
    <col min="6407" max="6407" width="9.5703125" style="1" bestFit="1" customWidth="1"/>
    <col min="6408" max="6408" width="10.85546875" style="1" bestFit="1" customWidth="1"/>
    <col min="6409" max="6409" width="11.7109375" style="1" customWidth="1"/>
    <col min="6410" max="6410" width="10" style="1" bestFit="1" customWidth="1"/>
    <col min="6411" max="6411" width="11.5703125" style="1" bestFit="1" customWidth="1"/>
    <col min="6412" max="6656" width="11.42578125" style="1" customWidth="1"/>
    <col min="6657" max="6657" width="11.140625" style="1" bestFit="1" customWidth="1"/>
    <col min="6658" max="6658" width="47.42578125" style="1" bestFit="1" customWidth="1"/>
    <col min="6659" max="6659" width="11.42578125" style="1" customWidth="1"/>
    <col min="6660" max="6660" width="9.5703125" style="1" bestFit="1" customWidth="1"/>
    <col min="6661" max="6661" width="12.42578125" style="1" bestFit="1" customWidth="1"/>
    <col min="6662" max="6662" width="9" style="1" bestFit="1" customWidth="1"/>
    <col min="6663" max="6663" width="9.5703125" style="1" bestFit="1" customWidth="1"/>
    <col min="6664" max="6664" width="10.85546875" style="1" bestFit="1" customWidth="1"/>
    <col min="6665" max="6665" width="11.7109375" style="1" customWidth="1"/>
    <col min="6666" max="6666" width="10" style="1" bestFit="1" customWidth="1"/>
    <col min="6667" max="6667" width="11.5703125" style="1" bestFit="1" customWidth="1"/>
    <col min="6668" max="6912" width="11.42578125" style="1" customWidth="1"/>
    <col min="6913" max="6913" width="11.140625" style="1" bestFit="1" customWidth="1"/>
    <col min="6914" max="6914" width="47.42578125" style="1" bestFit="1" customWidth="1"/>
    <col min="6915" max="6915" width="11.42578125" style="1" customWidth="1"/>
    <col min="6916" max="6916" width="9.5703125" style="1" bestFit="1" customWidth="1"/>
    <col min="6917" max="6917" width="12.42578125" style="1" bestFit="1" customWidth="1"/>
    <col min="6918" max="6918" width="9" style="1" bestFit="1" customWidth="1"/>
    <col min="6919" max="6919" width="9.5703125" style="1" bestFit="1" customWidth="1"/>
    <col min="6920" max="6920" width="10.85546875" style="1" bestFit="1" customWidth="1"/>
    <col min="6921" max="6921" width="11.7109375" style="1" customWidth="1"/>
    <col min="6922" max="6922" width="10" style="1" bestFit="1" customWidth="1"/>
    <col min="6923" max="6923" width="11.5703125" style="1" bestFit="1" customWidth="1"/>
    <col min="6924" max="7168" width="11.42578125" style="1" customWidth="1"/>
    <col min="7169" max="7169" width="11.140625" style="1" bestFit="1" customWidth="1"/>
    <col min="7170" max="7170" width="47.42578125" style="1" bestFit="1" customWidth="1"/>
    <col min="7171" max="7171" width="11.42578125" style="1" customWidth="1"/>
    <col min="7172" max="7172" width="9.5703125" style="1" bestFit="1" customWidth="1"/>
    <col min="7173" max="7173" width="12.42578125" style="1" bestFit="1" customWidth="1"/>
    <col min="7174" max="7174" width="9" style="1" bestFit="1" customWidth="1"/>
    <col min="7175" max="7175" width="9.5703125" style="1" bestFit="1" customWidth="1"/>
    <col min="7176" max="7176" width="10.85546875" style="1" bestFit="1" customWidth="1"/>
    <col min="7177" max="7177" width="11.7109375" style="1" customWidth="1"/>
    <col min="7178" max="7178" width="10" style="1" bestFit="1" customWidth="1"/>
    <col min="7179" max="7179" width="11.5703125" style="1" bestFit="1" customWidth="1"/>
    <col min="7180" max="7424" width="11.42578125" style="1" customWidth="1"/>
    <col min="7425" max="7425" width="11.140625" style="1" bestFit="1" customWidth="1"/>
    <col min="7426" max="7426" width="47.42578125" style="1" bestFit="1" customWidth="1"/>
    <col min="7427" max="7427" width="11.42578125" style="1" customWidth="1"/>
    <col min="7428" max="7428" width="9.5703125" style="1" bestFit="1" customWidth="1"/>
    <col min="7429" max="7429" width="12.42578125" style="1" bestFit="1" customWidth="1"/>
    <col min="7430" max="7430" width="9" style="1" bestFit="1" customWidth="1"/>
    <col min="7431" max="7431" width="9.5703125" style="1" bestFit="1" customWidth="1"/>
    <col min="7432" max="7432" width="10.85546875" style="1" bestFit="1" customWidth="1"/>
    <col min="7433" max="7433" width="11.7109375" style="1" customWidth="1"/>
    <col min="7434" max="7434" width="10" style="1" bestFit="1" customWidth="1"/>
    <col min="7435" max="7435" width="11.5703125" style="1" bestFit="1" customWidth="1"/>
    <col min="7436" max="7680" width="11.42578125" style="1" customWidth="1"/>
    <col min="7681" max="7681" width="11.140625" style="1" bestFit="1" customWidth="1"/>
    <col min="7682" max="7682" width="47.42578125" style="1" bestFit="1" customWidth="1"/>
    <col min="7683" max="7683" width="11.42578125" style="1" customWidth="1"/>
    <col min="7684" max="7684" width="9.5703125" style="1" bestFit="1" customWidth="1"/>
    <col min="7685" max="7685" width="12.42578125" style="1" bestFit="1" customWidth="1"/>
    <col min="7686" max="7686" width="9" style="1" bestFit="1" customWidth="1"/>
    <col min="7687" max="7687" width="9.5703125" style="1" bestFit="1" customWidth="1"/>
    <col min="7688" max="7688" width="10.85546875" style="1" bestFit="1" customWidth="1"/>
    <col min="7689" max="7689" width="11.7109375" style="1" customWidth="1"/>
    <col min="7690" max="7690" width="10" style="1" bestFit="1" customWidth="1"/>
    <col min="7691" max="7691" width="11.5703125" style="1" bestFit="1" customWidth="1"/>
    <col min="7692" max="7936" width="11.42578125" style="1" customWidth="1"/>
    <col min="7937" max="7937" width="11.140625" style="1" bestFit="1" customWidth="1"/>
    <col min="7938" max="7938" width="47.42578125" style="1" bestFit="1" customWidth="1"/>
    <col min="7939" max="7939" width="11.42578125" style="1" customWidth="1"/>
    <col min="7940" max="7940" width="9.5703125" style="1" bestFit="1" customWidth="1"/>
    <col min="7941" max="7941" width="12.42578125" style="1" bestFit="1" customWidth="1"/>
    <col min="7942" max="7942" width="9" style="1" bestFit="1" customWidth="1"/>
    <col min="7943" max="7943" width="9.5703125" style="1" bestFit="1" customWidth="1"/>
    <col min="7944" max="7944" width="10.85546875" style="1" bestFit="1" customWidth="1"/>
    <col min="7945" max="7945" width="11.7109375" style="1" customWidth="1"/>
    <col min="7946" max="7946" width="10" style="1" bestFit="1" customWidth="1"/>
    <col min="7947" max="7947" width="11.5703125" style="1" bestFit="1" customWidth="1"/>
    <col min="7948" max="8192" width="11.42578125" style="1" customWidth="1"/>
    <col min="8193" max="8193" width="11.140625" style="1" bestFit="1" customWidth="1"/>
    <col min="8194" max="8194" width="47.42578125" style="1" bestFit="1" customWidth="1"/>
    <col min="8195" max="8195" width="11.42578125" style="1" customWidth="1"/>
    <col min="8196" max="8196" width="9.5703125" style="1" bestFit="1" customWidth="1"/>
    <col min="8197" max="8197" width="12.42578125" style="1" bestFit="1" customWidth="1"/>
    <col min="8198" max="8198" width="9" style="1" bestFit="1" customWidth="1"/>
    <col min="8199" max="8199" width="9.5703125" style="1" bestFit="1" customWidth="1"/>
    <col min="8200" max="8200" width="10.85546875" style="1" bestFit="1" customWidth="1"/>
    <col min="8201" max="8201" width="11.7109375" style="1" customWidth="1"/>
    <col min="8202" max="8202" width="10" style="1" bestFit="1" customWidth="1"/>
    <col min="8203" max="8203" width="11.5703125" style="1" bestFit="1" customWidth="1"/>
    <col min="8204" max="8448" width="11.42578125" style="1" customWidth="1"/>
    <col min="8449" max="8449" width="11.140625" style="1" bestFit="1" customWidth="1"/>
    <col min="8450" max="8450" width="47.42578125" style="1" bestFit="1" customWidth="1"/>
    <col min="8451" max="8451" width="11.42578125" style="1" customWidth="1"/>
    <col min="8452" max="8452" width="9.5703125" style="1" bestFit="1" customWidth="1"/>
    <col min="8453" max="8453" width="12.42578125" style="1" bestFit="1" customWidth="1"/>
    <col min="8454" max="8454" width="9" style="1" bestFit="1" customWidth="1"/>
    <col min="8455" max="8455" width="9.5703125" style="1" bestFit="1" customWidth="1"/>
    <col min="8456" max="8456" width="10.85546875" style="1" bestFit="1" customWidth="1"/>
    <col min="8457" max="8457" width="11.7109375" style="1" customWidth="1"/>
    <col min="8458" max="8458" width="10" style="1" bestFit="1" customWidth="1"/>
    <col min="8459" max="8459" width="11.5703125" style="1" bestFit="1" customWidth="1"/>
    <col min="8460" max="8704" width="11.42578125" style="1" customWidth="1"/>
    <col min="8705" max="8705" width="11.140625" style="1" bestFit="1" customWidth="1"/>
    <col min="8706" max="8706" width="47.42578125" style="1" bestFit="1" customWidth="1"/>
    <col min="8707" max="8707" width="11.42578125" style="1" customWidth="1"/>
    <col min="8708" max="8708" width="9.5703125" style="1" bestFit="1" customWidth="1"/>
    <col min="8709" max="8709" width="12.42578125" style="1" bestFit="1" customWidth="1"/>
    <col min="8710" max="8710" width="9" style="1" bestFit="1" customWidth="1"/>
    <col min="8711" max="8711" width="9.5703125" style="1" bestFit="1" customWidth="1"/>
    <col min="8712" max="8712" width="10.85546875" style="1" bestFit="1" customWidth="1"/>
    <col min="8713" max="8713" width="11.7109375" style="1" customWidth="1"/>
    <col min="8714" max="8714" width="10" style="1" bestFit="1" customWidth="1"/>
    <col min="8715" max="8715" width="11.5703125" style="1" bestFit="1" customWidth="1"/>
    <col min="8716" max="8960" width="11.42578125" style="1" customWidth="1"/>
    <col min="8961" max="8961" width="11.140625" style="1" bestFit="1" customWidth="1"/>
    <col min="8962" max="8962" width="47.42578125" style="1" bestFit="1" customWidth="1"/>
    <col min="8963" max="8963" width="11.42578125" style="1" customWidth="1"/>
    <col min="8964" max="8964" width="9.5703125" style="1" bestFit="1" customWidth="1"/>
    <col min="8965" max="8965" width="12.42578125" style="1" bestFit="1" customWidth="1"/>
    <col min="8966" max="8966" width="9" style="1" bestFit="1" customWidth="1"/>
    <col min="8967" max="8967" width="9.5703125" style="1" bestFit="1" customWidth="1"/>
    <col min="8968" max="8968" width="10.85546875" style="1" bestFit="1" customWidth="1"/>
    <col min="8969" max="8969" width="11.7109375" style="1" customWidth="1"/>
    <col min="8970" max="8970" width="10" style="1" bestFit="1" customWidth="1"/>
    <col min="8971" max="8971" width="11.5703125" style="1" bestFit="1" customWidth="1"/>
    <col min="8972" max="9216" width="11.42578125" style="1" customWidth="1"/>
    <col min="9217" max="9217" width="11.140625" style="1" bestFit="1" customWidth="1"/>
    <col min="9218" max="9218" width="47.42578125" style="1" bestFit="1" customWidth="1"/>
    <col min="9219" max="9219" width="11.42578125" style="1" customWidth="1"/>
    <col min="9220" max="9220" width="9.5703125" style="1" bestFit="1" customWidth="1"/>
    <col min="9221" max="9221" width="12.42578125" style="1" bestFit="1" customWidth="1"/>
    <col min="9222" max="9222" width="9" style="1" bestFit="1" customWidth="1"/>
    <col min="9223" max="9223" width="9.5703125" style="1" bestFit="1" customWidth="1"/>
    <col min="9224" max="9224" width="10.85546875" style="1" bestFit="1" customWidth="1"/>
    <col min="9225" max="9225" width="11.7109375" style="1" customWidth="1"/>
    <col min="9226" max="9226" width="10" style="1" bestFit="1" customWidth="1"/>
    <col min="9227" max="9227" width="11.5703125" style="1" bestFit="1" customWidth="1"/>
    <col min="9228" max="9472" width="11.42578125" style="1" customWidth="1"/>
    <col min="9473" max="9473" width="11.140625" style="1" bestFit="1" customWidth="1"/>
    <col min="9474" max="9474" width="47.42578125" style="1" bestFit="1" customWidth="1"/>
    <col min="9475" max="9475" width="11.42578125" style="1" customWidth="1"/>
    <col min="9476" max="9476" width="9.5703125" style="1" bestFit="1" customWidth="1"/>
    <col min="9477" max="9477" width="12.42578125" style="1" bestFit="1" customWidth="1"/>
    <col min="9478" max="9478" width="9" style="1" bestFit="1" customWidth="1"/>
    <col min="9479" max="9479" width="9.5703125" style="1" bestFit="1" customWidth="1"/>
    <col min="9480" max="9480" width="10.85546875" style="1" bestFit="1" customWidth="1"/>
    <col min="9481" max="9481" width="11.7109375" style="1" customWidth="1"/>
    <col min="9482" max="9482" width="10" style="1" bestFit="1" customWidth="1"/>
    <col min="9483" max="9483" width="11.5703125" style="1" bestFit="1" customWidth="1"/>
    <col min="9484" max="9728" width="11.42578125" style="1" customWidth="1"/>
    <col min="9729" max="9729" width="11.140625" style="1" bestFit="1" customWidth="1"/>
    <col min="9730" max="9730" width="47.42578125" style="1" bestFit="1" customWidth="1"/>
    <col min="9731" max="9731" width="11.42578125" style="1" customWidth="1"/>
    <col min="9732" max="9732" width="9.5703125" style="1" bestFit="1" customWidth="1"/>
    <col min="9733" max="9733" width="12.42578125" style="1" bestFit="1" customWidth="1"/>
    <col min="9734" max="9734" width="9" style="1" bestFit="1" customWidth="1"/>
    <col min="9735" max="9735" width="9.5703125" style="1" bestFit="1" customWidth="1"/>
    <col min="9736" max="9736" width="10.85546875" style="1" bestFit="1" customWidth="1"/>
    <col min="9737" max="9737" width="11.7109375" style="1" customWidth="1"/>
    <col min="9738" max="9738" width="10" style="1" bestFit="1" customWidth="1"/>
    <col min="9739" max="9739" width="11.5703125" style="1" bestFit="1" customWidth="1"/>
    <col min="9740" max="9984" width="11.42578125" style="1" customWidth="1"/>
    <col min="9985" max="9985" width="11.140625" style="1" bestFit="1" customWidth="1"/>
    <col min="9986" max="9986" width="47.42578125" style="1" bestFit="1" customWidth="1"/>
    <col min="9987" max="9987" width="11.42578125" style="1" customWidth="1"/>
    <col min="9988" max="9988" width="9.5703125" style="1" bestFit="1" customWidth="1"/>
    <col min="9989" max="9989" width="12.42578125" style="1" bestFit="1" customWidth="1"/>
    <col min="9990" max="9990" width="9" style="1" bestFit="1" customWidth="1"/>
    <col min="9991" max="9991" width="9.5703125" style="1" bestFit="1" customWidth="1"/>
    <col min="9992" max="9992" width="10.85546875" style="1" bestFit="1" customWidth="1"/>
    <col min="9993" max="9993" width="11.7109375" style="1" customWidth="1"/>
    <col min="9994" max="9994" width="10" style="1" bestFit="1" customWidth="1"/>
    <col min="9995" max="9995" width="11.5703125" style="1" bestFit="1" customWidth="1"/>
    <col min="9996" max="10240" width="11.42578125" style="1" customWidth="1"/>
    <col min="10241" max="10241" width="11.140625" style="1" bestFit="1" customWidth="1"/>
    <col min="10242" max="10242" width="47.42578125" style="1" bestFit="1" customWidth="1"/>
    <col min="10243" max="10243" width="11.42578125" style="1" customWidth="1"/>
    <col min="10244" max="10244" width="9.5703125" style="1" bestFit="1" customWidth="1"/>
    <col min="10245" max="10245" width="12.42578125" style="1" bestFit="1" customWidth="1"/>
    <col min="10246" max="10246" width="9" style="1" bestFit="1" customWidth="1"/>
    <col min="10247" max="10247" width="9.5703125" style="1" bestFit="1" customWidth="1"/>
    <col min="10248" max="10248" width="10.85546875" style="1" bestFit="1" customWidth="1"/>
    <col min="10249" max="10249" width="11.7109375" style="1" customWidth="1"/>
    <col min="10250" max="10250" width="10" style="1" bestFit="1" customWidth="1"/>
    <col min="10251" max="10251" width="11.5703125" style="1" bestFit="1" customWidth="1"/>
    <col min="10252" max="10496" width="11.42578125" style="1" customWidth="1"/>
    <col min="10497" max="10497" width="11.140625" style="1" bestFit="1" customWidth="1"/>
    <col min="10498" max="10498" width="47.42578125" style="1" bestFit="1" customWidth="1"/>
    <col min="10499" max="10499" width="11.42578125" style="1" customWidth="1"/>
    <col min="10500" max="10500" width="9.5703125" style="1" bestFit="1" customWidth="1"/>
    <col min="10501" max="10501" width="12.42578125" style="1" bestFit="1" customWidth="1"/>
    <col min="10502" max="10502" width="9" style="1" bestFit="1" customWidth="1"/>
    <col min="10503" max="10503" width="9.5703125" style="1" bestFit="1" customWidth="1"/>
    <col min="10504" max="10504" width="10.85546875" style="1" bestFit="1" customWidth="1"/>
    <col min="10505" max="10505" width="11.7109375" style="1" customWidth="1"/>
    <col min="10506" max="10506" width="10" style="1" bestFit="1" customWidth="1"/>
    <col min="10507" max="10507" width="11.5703125" style="1" bestFit="1" customWidth="1"/>
    <col min="10508" max="10752" width="11.42578125" style="1" customWidth="1"/>
    <col min="10753" max="10753" width="11.140625" style="1" bestFit="1" customWidth="1"/>
    <col min="10754" max="10754" width="47.42578125" style="1" bestFit="1" customWidth="1"/>
    <col min="10755" max="10755" width="11.42578125" style="1" customWidth="1"/>
    <col min="10756" max="10756" width="9.5703125" style="1" bestFit="1" customWidth="1"/>
    <col min="10757" max="10757" width="12.42578125" style="1" bestFit="1" customWidth="1"/>
    <col min="10758" max="10758" width="9" style="1" bestFit="1" customWidth="1"/>
    <col min="10759" max="10759" width="9.5703125" style="1" bestFit="1" customWidth="1"/>
    <col min="10760" max="10760" width="10.85546875" style="1" bestFit="1" customWidth="1"/>
    <col min="10761" max="10761" width="11.7109375" style="1" customWidth="1"/>
    <col min="10762" max="10762" width="10" style="1" bestFit="1" customWidth="1"/>
    <col min="10763" max="10763" width="11.5703125" style="1" bestFit="1" customWidth="1"/>
    <col min="10764" max="11008" width="11.42578125" style="1" customWidth="1"/>
    <col min="11009" max="11009" width="11.140625" style="1" bestFit="1" customWidth="1"/>
    <col min="11010" max="11010" width="47.42578125" style="1" bestFit="1" customWidth="1"/>
    <col min="11011" max="11011" width="11.42578125" style="1" customWidth="1"/>
    <col min="11012" max="11012" width="9.5703125" style="1" bestFit="1" customWidth="1"/>
    <col min="11013" max="11013" width="12.42578125" style="1" bestFit="1" customWidth="1"/>
    <col min="11014" max="11014" width="9" style="1" bestFit="1" customWidth="1"/>
    <col min="11015" max="11015" width="9.5703125" style="1" bestFit="1" customWidth="1"/>
    <col min="11016" max="11016" width="10.85546875" style="1" bestFit="1" customWidth="1"/>
    <col min="11017" max="11017" width="11.7109375" style="1" customWidth="1"/>
    <col min="11018" max="11018" width="10" style="1" bestFit="1" customWidth="1"/>
    <col min="11019" max="11019" width="11.5703125" style="1" bestFit="1" customWidth="1"/>
    <col min="11020" max="11264" width="11.42578125" style="1" customWidth="1"/>
    <col min="11265" max="11265" width="11.140625" style="1" bestFit="1" customWidth="1"/>
    <col min="11266" max="11266" width="47.42578125" style="1" bestFit="1" customWidth="1"/>
    <col min="11267" max="11267" width="11.42578125" style="1" customWidth="1"/>
    <col min="11268" max="11268" width="9.5703125" style="1" bestFit="1" customWidth="1"/>
    <col min="11269" max="11269" width="12.42578125" style="1" bestFit="1" customWidth="1"/>
    <col min="11270" max="11270" width="9" style="1" bestFit="1" customWidth="1"/>
    <col min="11271" max="11271" width="9.5703125" style="1" bestFit="1" customWidth="1"/>
    <col min="11272" max="11272" width="10.85546875" style="1" bestFit="1" customWidth="1"/>
    <col min="11273" max="11273" width="11.7109375" style="1" customWidth="1"/>
    <col min="11274" max="11274" width="10" style="1" bestFit="1" customWidth="1"/>
    <col min="11275" max="11275" width="11.5703125" style="1" bestFit="1" customWidth="1"/>
    <col min="11276" max="11520" width="11.42578125" style="1" customWidth="1"/>
    <col min="11521" max="11521" width="11.140625" style="1" bestFit="1" customWidth="1"/>
    <col min="11522" max="11522" width="47.42578125" style="1" bestFit="1" customWidth="1"/>
    <col min="11523" max="11523" width="11.42578125" style="1" customWidth="1"/>
    <col min="11524" max="11524" width="9.5703125" style="1" bestFit="1" customWidth="1"/>
    <col min="11525" max="11525" width="12.42578125" style="1" bestFit="1" customWidth="1"/>
    <col min="11526" max="11526" width="9" style="1" bestFit="1" customWidth="1"/>
    <col min="11527" max="11527" width="9.5703125" style="1" bestFit="1" customWidth="1"/>
    <col min="11528" max="11528" width="10.85546875" style="1" bestFit="1" customWidth="1"/>
    <col min="11529" max="11529" width="11.7109375" style="1" customWidth="1"/>
    <col min="11530" max="11530" width="10" style="1" bestFit="1" customWidth="1"/>
    <col min="11531" max="11531" width="11.5703125" style="1" bestFit="1" customWidth="1"/>
    <col min="11532" max="11776" width="11.42578125" style="1" customWidth="1"/>
    <col min="11777" max="11777" width="11.140625" style="1" bestFit="1" customWidth="1"/>
    <col min="11778" max="11778" width="47.42578125" style="1" bestFit="1" customWidth="1"/>
    <col min="11779" max="11779" width="11.42578125" style="1" customWidth="1"/>
    <col min="11780" max="11780" width="9.5703125" style="1" bestFit="1" customWidth="1"/>
    <col min="11781" max="11781" width="12.42578125" style="1" bestFit="1" customWidth="1"/>
    <col min="11782" max="11782" width="9" style="1" bestFit="1" customWidth="1"/>
    <col min="11783" max="11783" width="9.5703125" style="1" bestFit="1" customWidth="1"/>
    <col min="11784" max="11784" width="10.85546875" style="1" bestFit="1" customWidth="1"/>
    <col min="11785" max="11785" width="11.7109375" style="1" customWidth="1"/>
    <col min="11786" max="11786" width="10" style="1" bestFit="1" customWidth="1"/>
    <col min="11787" max="11787" width="11.5703125" style="1" bestFit="1" customWidth="1"/>
    <col min="11788" max="12032" width="11.42578125" style="1" customWidth="1"/>
    <col min="12033" max="12033" width="11.140625" style="1" bestFit="1" customWidth="1"/>
    <col min="12034" max="12034" width="47.42578125" style="1" bestFit="1" customWidth="1"/>
    <col min="12035" max="12035" width="11.42578125" style="1" customWidth="1"/>
    <col min="12036" max="12036" width="9.5703125" style="1" bestFit="1" customWidth="1"/>
    <col min="12037" max="12037" width="12.42578125" style="1" bestFit="1" customWidth="1"/>
    <col min="12038" max="12038" width="9" style="1" bestFit="1" customWidth="1"/>
    <col min="12039" max="12039" width="9.5703125" style="1" bestFit="1" customWidth="1"/>
    <col min="12040" max="12040" width="10.85546875" style="1" bestFit="1" customWidth="1"/>
    <col min="12041" max="12041" width="11.7109375" style="1" customWidth="1"/>
    <col min="12042" max="12042" width="10" style="1" bestFit="1" customWidth="1"/>
    <col min="12043" max="12043" width="11.5703125" style="1" bestFit="1" customWidth="1"/>
    <col min="12044" max="12288" width="11.42578125" style="1" customWidth="1"/>
    <col min="12289" max="12289" width="11.140625" style="1" bestFit="1" customWidth="1"/>
    <col min="12290" max="12290" width="47.42578125" style="1" bestFit="1" customWidth="1"/>
    <col min="12291" max="12291" width="11.42578125" style="1" customWidth="1"/>
    <col min="12292" max="12292" width="9.5703125" style="1" bestFit="1" customWidth="1"/>
    <col min="12293" max="12293" width="12.42578125" style="1" bestFit="1" customWidth="1"/>
    <col min="12294" max="12294" width="9" style="1" bestFit="1" customWidth="1"/>
    <col min="12295" max="12295" width="9.5703125" style="1" bestFit="1" customWidth="1"/>
    <col min="12296" max="12296" width="10.85546875" style="1" bestFit="1" customWidth="1"/>
    <col min="12297" max="12297" width="11.7109375" style="1" customWidth="1"/>
    <col min="12298" max="12298" width="10" style="1" bestFit="1" customWidth="1"/>
    <col min="12299" max="12299" width="11.5703125" style="1" bestFit="1" customWidth="1"/>
    <col min="12300" max="12544" width="11.42578125" style="1" customWidth="1"/>
    <col min="12545" max="12545" width="11.140625" style="1" bestFit="1" customWidth="1"/>
    <col min="12546" max="12546" width="47.42578125" style="1" bestFit="1" customWidth="1"/>
    <col min="12547" max="12547" width="11.42578125" style="1" customWidth="1"/>
    <col min="12548" max="12548" width="9.5703125" style="1" bestFit="1" customWidth="1"/>
    <col min="12549" max="12549" width="12.42578125" style="1" bestFit="1" customWidth="1"/>
    <col min="12550" max="12550" width="9" style="1" bestFit="1" customWidth="1"/>
    <col min="12551" max="12551" width="9.5703125" style="1" bestFit="1" customWidth="1"/>
    <col min="12552" max="12552" width="10.85546875" style="1" bestFit="1" customWidth="1"/>
    <col min="12553" max="12553" width="11.7109375" style="1" customWidth="1"/>
    <col min="12554" max="12554" width="10" style="1" bestFit="1" customWidth="1"/>
    <col min="12555" max="12555" width="11.5703125" style="1" bestFit="1" customWidth="1"/>
    <col min="12556" max="12800" width="11.42578125" style="1" customWidth="1"/>
    <col min="12801" max="12801" width="11.140625" style="1" bestFit="1" customWidth="1"/>
    <col min="12802" max="12802" width="47.42578125" style="1" bestFit="1" customWidth="1"/>
    <col min="12803" max="12803" width="11.42578125" style="1" customWidth="1"/>
    <col min="12804" max="12804" width="9.5703125" style="1" bestFit="1" customWidth="1"/>
    <col min="12805" max="12805" width="12.42578125" style="1" bestFit="1" customWidth="1"/>
    <col min="12806" max="12806" width="9" style="1" bestFit="1" customWidth="1"/>
    <col min="12807" max="12807" width="9.5703125" style="1" bestFit="1" customWidth="1"/>
    <col min="12808" max="12808" width="10.85546875" style="1" bestFit="1" customWidth="1"/>
    <col min="12809" max="12809" width="11.7109375" style="1" customWidth="1"/>
    <col min="12810" max="12810" width="10" style="1" bestFit="1" customWidth="1"/>
    <col min="12811" max="12811" width="11.5703125" style="1" bestFit="1" customWidth="1"/>
    <col min="12812" max="13056" width="11.42578125" style="1" customWidth="1"/>
    <col min="13057" max="13057" width="11.140625" style="1" bestFit="1" customWidth="1"/>
    <col min="13058" max="13058" width="47.42578125" style="1" bestFit="1" customWidth="1"/>
    <col min="13059" max="13059" width="11.42578125" style="1" customWidth="1"/>
    <col min="13060" max="13060" width="9.5703125" style="1" bestFit="1" customWidth="1"/>
    <col min="13061" max="13061" width="12.42578125" style="1" bestFit="1" customWidth="1"/>
    <col min="13062" max="13062" width="9" style="1" bestFit="1" customWidth="1"/>
    <col min="13063" max="13063" width="9.5703125" style="1" bestFit="1" customWidth="1"/>
    <col min="13064" max="13064" width="10.85546875" style="1" bestFit="1" customWidth="1"/>
    <col min="13065" max="13065" width="11.7109375" style="1" customWidth="1"/>
    <col min="13066" max="13066" width="10" style="1" bestFit="1" customWidth="1"/>
    <col min="13067" max="13067" width="11.5703125" style="1" bestFit="1" customWidth="1"/>
    <col min="13068" max="13312" width="11.42578125" style="1" customWidth="1"/>
    <col min="13313" max="13313" width="11.140625" style="1" bestFit="1" customWidth="1"/>
    <col min="13314" max="13314" width="47.42578125" style="1" bestFit="1" customWidth="1"/>
    <col min="13315" max="13315" width="11.42578125" style="1" customWidth="1"/>
    <col min="13316" max="13316" width="9.5703125" style="1" bestFit="1" customWidth="1"/>
    <col min="13317" max="13317" width="12.42578125" style="1" bestFit="1" customWidth="1"/>
    <col min="13318" max="13318" width="9" style="1" bestFit="1" customWidth="1"/>
    <col min="13319" max="13319" width="9.5703125" style="1" bestFit="1" customWidth="1"/>
    <col min="13320" max="13320" width="10.85546875" style="1" bestFit="1" customWidth="1"/>
    <col min="13321" max="13321" width="11.7109375" style="1" customWidth="1"/>
    <col min="13322" max="13322" width="10" style="1" bestFit="1" customWidth="1"/>
    <col min="13323" max="13323" width="11.5703125" style="1" bestFit="1" customWidth="1"/>
    <col min="13324" max="13568" width="11.42578125" style="1" customWidth="1"/>
    <col min="13569" max="13569" width="11.140625" style="1" bestFit="1" customWidth="1"/>
    <col min="13570" max="13570" width="47.42578125" style="1" bestFit="1" customWidth="1"/>
    <col min="13571" max="13571" width="11.42578125" style="1" customWidth="1"/>
    <col min="13572" max="13572" width="9.5703125" style="1" bestFit="1" customWidth="1"/>
    <col min="13573" max="13573" width="12.42578125" style="1" bestFit="1" customWidth="1"/>
    <col min="13574" max="13574" width="9" style="1" bestFit="1" customWidth="1"/>
    <col min="13575" max="13575" width="9.5703125" style="1" bestFit="1" customWidth="1"/>
    <col min="13576" max="13576" width="10.85546875" style="1" bestFit="1" customWidth="1"/>
    <col min="13577" max="13577" width="11.7109375" style="1" customWidth="1"/>
    <col min="13578" max="13578" width="10" style="1" bestFit="1" customWidth="1"/>
    <col min="13579" max="13579" width="11.5703125" style="1" bestFit="1" customWidth="1"/>
    <col min="13580" max="13824" width="11.42578125" style="1" customWidth="1"/>
    <col min="13825" max="13825" width="11.140625" style="1" bestFit="1" customWidth="1"/>
    <col min="13826" max="13826" width="47.42578125" style="1" bestFit="1" customWidth="1"/>
    <col min="13827" max="13827" width="11.42578125" style="1" customWidth="1"/>
    <col min="13828" max="13828" width="9.5703125" style="1" bestFit="1" customWidth="1"/>
    <col min="13829" max="13829" width="12.42578125" style="1" bestFit="1" customWidth="1"/>
    <col min="13830" max="13830" width="9" style="1" bestFit="1" customWidth="1"/>
    <col min="13831" max="13831" width="9.5703125" style="1" bestFit="1" customWidth="1"/>
    <col min="13832" max="13832" width="10.85546875" style="1" bestFit="1" customWidth="1"/>
    <col min="13833" max="13833" width="11.7109375" style="1" customWidth="1"/>
    <col min="13834" max="13834" width="10" style="1" bestFit="1" customWidth="1"/>
    <col min="13835" max="13835" width="11.5703125" style="1" bestFit="1" customWidth="1"/>
    <col min="13836" max="14080" width="11.42578125" style="1" customWidth="1"/>
    <col min="14081" max="14081" width="11.140625" style="1" bestFit="1" customWidth="1"/>
    <col min="14082" max="14082" width="47.42578125" style="1" bestFit="1" customWidth="1"/>
    <col min="14083" max="14083" width="11.42578125" style="1" customWidth="1"/>
    <col min="14084" max="14084" width="9.5703125" style="1" bestFit="1" customWidth="1"/>
    <col min="14085" max="14085" width="12.42578125" style="1" bestFit="1" customWidth="1"/>
    <col min="14086" max="14086" width="9" style="1" bestFit="1" customWidth="1"/>
    <col min="14087" max="14087" width="9.5703125" style="1" bestFit="1" customWidth="1"/>
    <col min="14088" max="14088" width="10.85546875" style="1" bestFit="1" customWidth="1"/>
    <col min="14089" max="14089" width="11.7109375" style="1" customWidth="1"/>
    <col min="14090" max="14090" width="10" style="1" bestFit="1" customWidth="1"/>
    <col min="14091" max="14091" width="11.5703125" style="1" bestFit="1" customWidth="1"/>
    <col min="14092" max="14336" width="11.42578125" style="1" customWidth="1"/>
    <col min="14337" max="14337" width="11.140625" style="1" bestFit="1" customWidth="1"/>
    <col min="14338" max="14338" width="47.42578125" style="1" bestFit="1" customWidth="1"/>
    <col min="14339" max="14339" width="11.42578125" style="1" customWidth="1"/>
    <col min="14340" max="14340" width="9.5703125" style="1" bestFit="1" customWidth="1"/>
    <col min="14341" max="14341" width="12.42578125" style="1" bestFit="1" customWidth="1"/>
    <col min="14342" max="14342" width="9" style="1" bestFit="1" customWidth="1"/>
    <col min="14343" max="14343" width="9.5703125" style="1" bestFit="1" customWidth="1"/>
    <col min="14344" max="14344" width="10.85546875" style="1" bestFit="1" customWidth="1"/>
    <col min="14345" max="14345" width="11.7109375" style="1" customWidth="1"/>
    <col min="14346" max="14346" width="10" style="1" bestFit="1" customWidth="1"/>
    <col min="14347" max="14347" width="11.5703125" style="1" bestFit="1" customWidth="1"/>
    <col min="14348" max="14592" width="11.42578125" style="1" customWidth="1"/>
    <col min="14593" max="14593" width="11.140625" style="1" bestFit="1" customWidth="1"/>
    <col min="14594" max="14594" width="47.42578125" style="1" bestFit="1" customWidth="1"/>
    <col min="14595" max="14595" width="11.42578125" style="1" customWidth="1"/>
    <col min="14596" max="14596" width="9.5703125" style="1" bestFit="1" customWidth="1"/>
    <col min="14597" max="14597" width="12.42578125" style="1" bestFit="1" customWidth="1"/>
    <col min="14598" max="14598" width="9" style="1" bestFit="1" customWidth="1"/>
    <col min="14599" max="14599" width="9.5703125" style="1" bestFit="1" customWidth="1"/>
    <col min="14600" max="14600" width="10.85546875" style="1" bestFit="1" customWidth="1"/>
    <col min="14601" max="14601" width="11.7109375" style="1" customWidth="1"/>
    <col min="14602" max="14602" width="10" style="1" bestFit="1" customWidth="1"/>
    <col min="14603" max="14603" width="11.5703125" style="1" bestFit="1" customWidth="1"/>
    <col min="14604" max="14848" width="11.42578125" style="1" customWidth="1"/>
    <col min="14849" max="14849" width="11.140625" style="1" bestFit="1" customWidth="1"/>
    <col min="14850" max="14850" width="47.42578125" style="1" bestFit="1" customWidth="1"/>
    <col min="14851" max="14851" width="11.42578125" style="1" customWidth="1"/>
    <col min="14852" max="14852" width="9.5703125" style="1" bestFit="1" customWidth="1"/>
    <col min="14853" max="14853" width="12.42578125" style="1" bestFit="1" customWidth="1"/>
    <col min="14854" max="14854" width="9" style="1" bestFit="1" customWidth="1"/>
    <col min="14855" max="14855" width="9.5703125" style="1" bestFit="1" customWidth="1"/>
    <col min="14856" max="14856" width="10.85546875" style="1" bestFit="1" customWidth="1"/>
    <col min="14857" max="14857" width="11.7109375" style="1" customWidth="1"/>
    <col min="14858" max="14858" width="10" style="1" bestFit="1" customWidth="1"/>
    <col min="14859" max="14859" width="11.5703125" style="1" bestFit="1" customWidth="1"/>
    <col min="14860" max="15104" width="11.42578125" style="1" customWidth="1"/>
    <col min="15105" max="15105" width="11.140625" style="1" bestFit="1" customWidth="1"/>
    <col min="15106" max="15106" width="47.42578125" style="1" bestFit="1" customWidth="1"/>
    <col min="15107" max="15107" width="11.42578125" style="1" customWidth="1"/>
    <col min="15108" max="15108" width="9.5703125" style="1" bestFit="1" customWidth="1"/>
    <col min="15109" max="15109" width="12.42578125" style="1" bestFit="1" customWidth="1"/>
    <col min="15110" max="15110" width="9" style="1" bestFit="1" customWidth="1"/>
    <col min="15111" max="15111" width="9.5703125" style="1" bestFit="1" customWidth="1"/>
    <col min="15112" max="15112" width="10.85546875" style="1" bestFit="1" customWidth="1"/>
    <col min="15113" max="15113" width="11.7109375" style="1" customWidth="1"/>
    <col min="15114" max="15114" width="10" style="1" bestFit="1" customWidth="1"/>
    <col min="15115" max="15115" width="11.5703125" style="1" bestFit="1" customWidth="1"/>
    <col min="15116" max="15360" width="11.42578125" style="1" customWidth="1"/>
    <col min="15361" max="15361" width="11.140625" style="1" bestFit="1" customWidth="1"/>
    <col min="15362" max="15362" width="47.42578125" style="1" bestFit="1" customWidth="1"/>
    <col min="15363" max="15363" width="11.42578125" style="1" customWidth="1"/>
    <col min="15364" max="15364" width="9.5703125" style="1" bestFit="1" customWidth="1"/>
    <col min="15365" max="15365" width="12.42578125" style="1" bestFit="1" customWidth="1"/>
    <col min="15366" max="15366" width="9" style="1" bestFit="1" customWidth="1"/>
    <col min="15367" max="15367" width="9.5703125" style="1" bestFit="1" customWidth="1"/>
    <col min="15368" max="15368" width="10.85546875" style="1" bestFit="1" customWidth="1"/>
    <col min="15369" max="15369" width="11.7109375" style="1" customWidth="1"/>
    <col min="15370" max="15370" width="10" style="1" bestFit="1" customWidth="1"/>
    <col min="15371" max="15371" width="11.5703125" style="1" bestFit="1" customWidth="1"/>
    <col min="15372" max="15616" width="11.42578125" style="1" customWidth="1"/>
    <col min="15617" max="15617" width="11.140625" style="1" bestFit="1" customWidth="1"/>
    <col min="15618" max="15618" width="47.42578125" style="1" bestFit="1" customWidth="1"/>
    <col min="15619" max="15619" width="11.42578125" style="1" customWidth="1"/>
    <col min="15620" max="15620" width="9.5703125" style="1" bestFit="1" customWidth="1"/>
    <col min="15621" max="15621" width="12.42578125" style="1" bestFit="1" customWidth="1"/>
    <col min="15622" max="15622" width="9" style="1" bestFit="1" customWidth="1"/>
    <col min="15623" max="15623" width="9.5703125" style="1" bestFit="1" customWidth="1"/>
    <col min="15624" max="15624" width="10.85546875" style="1" bestFit="1" customWidth="1"/>
    <col min="15625" max="15625" width="11.7109375" style="1" customWidth="1"/>
    <col min="15626" max="15626" width="10" style="1" bestFit="1" customWidth="1"/>
    <col min="15627" max="15627" width="11.5703125" style="1" bestFit="1" customWidth="1"/>
    <col min="15628" max="15872" width="11.42578125" style="1" customWidth="1"/>
    <col min="15873" max="15873" width="11.140625" style="1" bestFit="1" customWidth="1"/>
    <col min="15874" max="15874" width="47.42578125" style="1" bestFit="1" customWidth="1"/>
    <col min="15875" max="15875" width="11.42578125" style="1" customWidth="1"/>
    <col min="15876" max="15876" width="9.5703125" style="1" bestFit="1" customWidth="1"/>
    <col min="15877" max="15877" width="12.42578125" style="1" bestFit="1" customWidth="1"/>
    <col min="15878" max="15878" width="9" style="1" bestFit="1" customWidth="1"/>
    <col min="15879" max="15879" width="9.5703125" style="1" bestFit="1" customWidth="1"/>
    <col min="15880" max="15880" width="10.85546875" style="1" bestFit="1" customWidth="1"/>
    <col min="15881" max="15881" width="11.7109375" style="1" customWidth="1"/>
    <col min="15882" max="15882" width="10" style="1" bestFit="1" customWidth="1"/>
    <col min="15883" max="15883" width="11.5703125" style="1" bestFit="1" customWidth="1"/>
    <col min="15884" max="16128" width="11.42578125" style="1" customWidth="1"/>
    <col min="16129" max="16129" width="11.140625" style="1" bestFit="1" customWidth="1"/>
    <col min="16130" max="16130" width="47.42578125" style="1" bestFit="1" customWidth="1"/>
    <col min="16131" max="16131" width="11.42578125" style="1" customWidth="1"/>
    <col min="16132" max="16132" width="9.5703125" style="1" bestFit="1" customWidth="1"/>
    <col min="16133" max="16133" width="12.42578125" style="1" bestFit="1" customWidth="1"/>
    <col min="16134" max="16134" width="9" style="1" bestFit="1" customWidth="1"/>
    <col min="16135" max="16135" width="9.5703125" style="1" bestFit="1" customWidth="1"/>
    <col min="16136" max="16136" width="10.85546875" style="1" bestFit="1" customWidth="1"/>
    <col min="16137" max="16137" width="11.7109375" style="1" customWidth="1"/>
    <col min="16138" max="16138" width="10" style="1" bestFit="1" customWidth="1"/>
    <col min="16139" max="16139" width="11.5703125" style="1" bestFit="1" customWidth="1"/>
    <col min="16140" max="16384" width="11.42578125" style="1" customWidth="1"/>
  </cols>
  <sheetData>
    <row r="1" spans="1:11" ht="33" customHeight="1" x14ac:dyDescent="0.25">
      <c r="B1" s="125" t="s">
        <v>561</v>
      </c>
      <c r="C1" s="125"/>
      <c r="D1" s="125"/>
    </row>
    <row r="2" spans="1:11" s="15" customFormat="1" ht="30" x14ac:dyDescent="0.25">
      <c r="A2" s="107" t="s">
        <v>425</v>
      </c>
      <c r="B2" s="107" t="s">
        <v>2</v>
      </c>
      <c r="C2" s="108" t="s">
        <v>426</v>
      </c>
      <c r="D2" s="109" t="s">
        <v>5</v>
      </c>
      <c r="E2" s="109" t="s">
        <v>342</v>
      </c>
      <c r="F2" s="111" t="s">
        <v>418</v>
      </c>
      <c r="G2" s="112" t="s">
        <v>8</v>
      </c>
      <c r="H2" s="112" t="s">
        <v>344</v>
      </c>
      <c r="I2" s="113" t="s">
        <v>562</v>
      </c>
      <c r="J2" s="114" t="s">
        <v>421</v>
      </c>
      <c r="K2" s="115" t="s">
        <v>12</v>
      </c>
    </row>
    <row r="3" spans="1:11" s="116" customFormat="1" x14ac:dyDescent="0.25">
      <c r="B3" s="116" t="s">
        <v>563</v>
      </c>
      <c r="C3" s="117">
        <f>527.8/20</f>
        <v>26.389999999999997</v>
      </c>
      <c r="D3" s="26">
        <v>20</v>
      </c>
      <c r="E3" s="117">
        <f>C3*D3</f>
        <v>527.79999999999995</v>
      </c>
      <c r="F3" s="28">
        <f>(2173.6-E3)/61</f>
        <v>26.980327868852459</v>
      </c>
      <c r="G3" s="26">
        <v>61</v>
      </c>
      <c r="H3" s="28">
        <f>G3*F3</f>
        <v>1645.8</v>
      </c>
      <c r="I3" s="118">
        <f>100/C3*(F3-C3)</f>
        <v>2.2369377372203956</v>
      </c>
      <c r="J3" s="26">
        <f>D3+G3</f>
        <v>81</v>
      </c>
      <c r="K3" s="117">
        <f>E3+H3</f>
        <v>2173.6</v>
      </c>
    </row>
    <row r="4" spans="1:11" s="116" customFormat="1" x14ac:dyDescent="0.25">
      <c r="C4" s="117"/>
      <c r="D4" s="26"/>
      <c r="E4" s="117"/>
      <c r="F4" s="28"/>
      <c r="G4" s="26"/>
      <c r="H4" s="28"/>
      <c r="I4" s="118"/>
      <c r="J4" s="26"/>
      <c r="K4" s="117"/>
    </row>
    <row r="6" spans="1:11" ht="21.75" customHeight="1" x14ac:dyDescent="0.25">
      <c r="B6" s="40" t="s">
        <v>234</v>
      </c>
      <c r="C6" s="41"/>
      <c r="D6" s="42"/>
      <c r="E6" s="168">
        <f>SUM(Landi!$E$3:$E$3)</f>
        <v>527.79999999999995</v>
      </c>
      <c r="F6" s="169"/>
      <c r="G6" s="170"/>
      <c r="H6" s="168">
        <f>SUM(Landi!$H$3:$H$3)</f>
        <v>1645.8</v>
      </c>
      <c r="I6" s="171"/>
      <c r="J6" s="170"/>
      <c r="K6" s="172">
        <f>SUM(Landi!$K$3:$K$3)</f>
        <v>2173.6</v>
      </c>
    </row>
    <row r="9" spans="1:11" x14ac:dyDescent="0.25">
      <c r="B9" s="130"/>
      <c r="C9" s="136"/>
      <c r="D9" s="137"/>
    </row>
    <row r="10" spans="1:11" x14ac:dyDescent="0.25">
      <c r="B10" s="130"/>
      <c r="C10" s="136"/>
      <c r="D10" s="137"/>
    </row>
    <row r="11" spans="1:11" x14ac:dyDescent="0.25">
      <c r="B11" s="130"/>
      <c r="C11" s="136"/>
      <c r="D11" s="1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4" fitToHeight="5" orientation="landscape" r:id="rId1"/>
  <headerFooter>
    <oddHeader>&amp;RPromerka SA</oddHeader>
    <oddFooter>&amp;LSandra Schmid
&amp;D&amp;R&amp;P de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1"/>
  <sheetViews>
    <sheetView topLeftCell="A3" workbookViewId="0">
      <selection activeCell="C29" sqref="C29"/>
    </sheetView>
  </sheetViews>
  <sheetFormatPr defaultColWidth="52.42578125" defaultRowHeight="15" x14ac:dyDescent="0.25"/>
  <cols>
    <col min="1" max="1" width="13.42578125" customWidth="1"/>
    <col min="2" max="2" width="8.42578125" bestFit="1" customWidth="1"/>
    <col min="3" max="3" width="54.42578125" customWidth="1"/>
    <col min="4" max="4" width="38.140625" hidden="1" customWidth="1"/>
    <col min="5" max="5" width="64.7109375" bestFit="1" customWidth="1"/>
    <col min="6" max="6" width="6.140625" hidden="1" customWidth="1"/>
    <col min="7" max="7" width="6.5703125" hidden="1" customWidth="1"/>
    <col min="8" max="8" width="7.42578125" hidden="1" customWidth="1"/>
    <col min="9" max="9" width="6.7109375" hidden="1" customWidth="1"/>
    <col min="10" max="10" width="7.28515625" style="47" customWidth="1"/>
    <col min="11" max="14" width="7.28515625" style="47" hidden="1" customWidth="1"/>
    <col min="15" max="15" width="7.28515625" style="47" customWidth="1"/>
    <col min="16" max="16" width="8.5703125" style="47" customWidth="1"/>
  </cols>
  <sheetData>
    <row r="2" spans="1:17" ht="21" x14ac:dyDescent="0.35">
      <c r="A2" s="46" t="s">
        <v>235</v>
      </c>
    </row>
    <row r="3" spans="1:17" x14ac:dyDescent="0.25">
      <c r="A3" s="48"/>
      <c r="B3" s="48"/>
      <c r="C3" s="48"/>
      <c r="D3" s="49" t="s">
        <v>236</v>
      </c>
      <c r="E3" s="49"/>
      <c r="F3" s="49">
        <v>2015</v>
      </c>
      <c r="G3" s="49">
        <v>2015</v>
      </c>
      <c r="H3" s="49">
        <v>2015</v>
      </c>
      <c r="I3" s="49">
        <v>2015</v>
      </c>
      <c r="J3" s="50"/>
      <c r="K3" s="50">
        <v>2016</v>
      </c>
      <c r="L3" s="50">
        <v>2016</v>
      </c>
      <c r="M3" s="50">
        <v>2016</v>
      </c>
      <c r="N3" s="50">
        <v>2016</v>
      </c>
      <c r="O3" s="50"/>
      <c r="P3" s="50"/>
      <c r="Q3" s="48"/>
    </row>
    <row r="4" spans="1:17" ht="29.25" customHeight="1" x14ac:dyDescent="0.25">
      <c r="A4" s="48" t="s">
        <v>237</v>
      </c>
      <c r="B4" s="48" t="s">
        <v>238</v>
      </c>
      <c r="C4" s="48" t="s">
        <v>239</v>
      </c>
      <c r="D4" s="49" t="s">
        <v>240</v>
      </c>
      <c r="E4" s="48" t="s">
        <v>2</v>
      </c>
      <c r="F4" s="48" t="s">
        <v>241</v>
      </c>
      <c r="G4" s="48" t="s">
        <v>242</v>
      </c>
      <c r="H4" s="48" t="s">
        <v>243</v>
      </c>
      <c r="I4" s="48" t="s">
        <v>244</v>
      </c>
      <c r="J4" s="51" t="s">
        <v>245</v>
      </c>
      <c r="K4" s="51" t="s">
        <v>246</v>
      </c>
      <c r="L4" s="51" t="s">
        <v>247</v>
      </c>
      <c r="M4" s="51" t="s">
        <v>248</v>
      </c>
      <c r="N4" s="51" t="s">
        <v>249</v>
      </c>
      <c r="O4" s="51" t="s">
        <v>250</v>
      </c>
      <c r="P4" s="52" t="s">
        <v>251</v>
      </c>
      <c r="Q4" s="48"/>
    </row>
    <row r="5" spans="1:17" ht="15" customHeight="1" x14ac:dyDescent="0.25">
      <c r="A5" s="48"/>
      <c r="B5" s="48"/>
      <c r="C5" s="48"/>
      <c r="D5" s="53" t="s">
        <v>252</v>
      </c>
      <c r="E5" s="53" t="s">
        <v>253</v>
      </c>
      <c r="F5" s="54">
        <v>23</v>
      </c>
      <c r="G5" s="54"/>
      <c r="H5" s="54"/>
      <c r="I5" s="54"/>
      <c r="J5" s="55">
        <f>SUM(Tableau2[[#This Row],[Jan]:[July]])</f>
        <v>23</v>
      </c>
      <c r="K5" s="55"/>
      <c r="L5" s="55"/>
      <c r="M5" s="55"/>
      <c r="N5" s="55"/>
      <c r="O5" s="55">
        <f>SUM(Tableau2[[#This Row],[March]:[Sept -]])</f>
        <v>0</v>
      </c>
      <c r="P5" s="56">
        <f>Tableau2[[#This Row],[2015]]+Tableau2[[#This Row],[2016]]</f>
        <v>23</v>
      </c>
      <c r="Q5" s="48"/>
    </row>
    <row r="6" spans="1:17" ht="15" customHeight="1" x14ac:dyDescent="0.25">
      <c r="A6" s="57" t="s">
        <v>254</v>
      </c>
      <c r="B6" s="58" t="s">
        <v>254</v>
      </c>
      <c r="C6" s="58" t="s">
        <v>255</v>
      </c>
      <c r="D6" s="53" t="s">
        <v>256</v>
      </c>
      <c r="E6" s="53" t="s">
        <v>257</v>
      </c>
      <c r="F6" s="54"/>
      <c r="G6" s="54"/>
      <c r="H6" s="54">
        <v>10</v>
      </c>
      <c r="I6" s="54"/>
      <c r="J6" s="55">
        <f>SUM(Tableau2[[#This Row],[Jan]:[July]])</f>
        <v>10</v>
      </c>
      <c r="K6" s="55">
        <v>20</v>
      </c>
      <c r="L6" s="55">
        <v>135</v>
      </c>
      <c r="M6" s="55"/>
      <c r="N6" s="55"/>
      <c r="O6" s="55">
        <f>SUM(Tableau2[[#This Row],[March]:[Sept -]])</f>
        <v>155</v>
      </c>
      <c r="P6" s="56">
        <f>Tableau2[[#This Row],[2015]]+Tableau2[[#This Row],[2016]]</f>
        <v>165</v>
      </c>
      <c r="Q6" s="48"/>
    </row>
    <row r="7" spans="1:17" ht="15" customHeight="1" x14ac:dyDescent="0.25">
      <c r="A7" s="48"/>
      <c r="B7" s="48"/>
      <c r="C7" s="48"/>
      <c r="D7" s="53" t="s">
        <v>258</v>
      </c>
      <c r="E7" s="53" t="s">
        <v>259</v>
      </c>
      <c r="F7" s="54"/>
      <c r="G7" s="54"/>
      <c r="H7" s="54"/>
      <c r="I7" s="54"/>
      <c r="J7" s="55">
        <f>SUM(Tableau2[[#This Row],[Jan]:[July]])</f>
        <v>0</v>
      </c>
      <c r="K7" s="55"/>
      <c r="L7" s="55"/>
      <c r="M7" s="55">
        <v>96</v>
      </c>
      <c r="N7" s="55">
        <v>34</v>
      </c>
      <c r="O7" s="55">
        <f>SUM(Tableau2[[#This Row],[March]:[Sept -]])</f>
        <v>130</v>
      </c>
      <c r="P7" s="56">
        <f>Tableau2[[#This Row],[2015]]+Tableau2[[#This Row],[2016]]</f>
        <v>130</v>
      </c>
      <c r="Q7" s="48"/>
    </row>
    <row r="8" spans="1:17" ht="30" customHeight="1" x14ac:dyDescent="0.25">
      <c r="A8" s="57" t="s">
        <v>260</v>
      </c>
      <c r="B8" s="58" t="s">
        <v>261</v>
      </c>
      <c r="C8" s="58" t="s">
        <v>262</v>
      </c>
      <c r="D8" s="53" t="s">
        <v>263</v>
      </c>
      <c r="E8" s="53" t="s">
        <v>264</v>
      </c>
      <c r="F8" s="54"/>
      <c r="G8" s="54"/>
      <c r="H8" s="54"/>
      <c r="I8" s="54"/>
      <c r="J8" s="55">
        <f>SUM(Tableau2[[#This Row],[Jan]:[July]])</f>
        <v>0</v>
      </c>
      <c r="K8" s="55">
        <v>20</v>
      </c>
      <c r="L8" s="55">
        <v>96</v>
      </c>
      <c r="M8" s="55"/>
      <c r="N8" s="55">
        <v>34</v>
      </c>
      <c r="O8" s="55">
        <f>SUM(Tableau2[[#This Row],[March]:[Sept -]])</f>
        <v>150</v>
      </c>
      <c r="P8" s="56">
        <f>Tableau2[[#This Row],[2015]]+Tableau2[[#This Row],[2016]]</f>
        <v>150</v>
      </c>
      <c r="Q8" s="48"/>
    </row>
    <row r="9" spans="1:17" ht="15" customHeight="1" x14ac:dyDescent="0.25">
      <c r="A9" s="48"/>
      <c r="B9" s="48"/>
      <c r="C9" s="48"/>
      <c r="D9" s="53" t="s">
        <v>265</v>
      </c>
      <c r="E9" s="53" t="s">
        <v>266</v>
      </c>
      <c r="F9" s="54"/>
      <c r="G9" s="54">
        <v>20</v>
      </c>
      <c r="H9" s="54"/>
      <c r="I9" s="54"/>
      <c r="J9" s="55">
        <f>SUM(Tableau2[[#This Row],[Jan]:[July]])</f>
        <v>20</v>
      </c>
      <c r="K9" s="55"/>
      <c r="L9" s="55"/>
      <c r="M9" s="55"/>
      <c r="N9" s="55"/>
      <c r="O9" s="55">
        <f>SUM(Tableau2[[#This Row],[March]:[Sept -]])</f>
        <v>0</v>
      </c>
      <c r="P9" s="56">
        <f>Tableau2[[#This Row],[2015]]+Tableau2[[#This Row],[2016]]</f>
        <v>20</v>
      </c>
      <c r="Q9" s="48"/>
    </row>
    <row r="10" spans="1:17" ht="15" customHeight="1" x14ac:dyDescent="0.25">
      <c r="A10" s="48"/>
      <c r="B10" s="48"/>
      <c r="C10" s="48"/>
      <c r="D10" s="53" t="s">
        <v>267</v>
      </c>
      <c r="E10" s="53" t="s">
        <v>268</v>
      </c>
      <c r="F10" s="54"/>
      <c r="G10" s="54">
        <v>100</v>
      </c>
      <c r="H10" s="54"/>
      <c r="I10" s="54"/>
      <c r="J10" s="55">
        <f>SUM(Tableau2[[#This Row],[Jan]:[July]])</f>
        <v>100</v>
      </c>
      <c r="K10" s="55"/>
      <c r="L10" s="55"/>
      <c r="M10" s="55"/>
      <c r="N10" s="55"/>
      <c r="O10" s="55">
        <f>SUM(Tableau2[[#This Row],[March]:[Sept -]])</f>
        <v>0</v>
      </c>
      <c r="P10" s="56">
        <f>Tableau2[[#This Row],[2015]]+Tableau2[[#This Row],[2016]]</f>
        <v>100</v>
      </c>
      <c r="Q10" s="48"/>
    </row>
    <row r="11" spans="1:17" ht="15" customHeight="1" x14ac:dyDescent="0.25">
      <c r="A11" s="57" t="s">
        <v>269</v>
      </c>
      <c r="B11" s="58" t="s">
        <v>270</v>
      </c>
      <c r="C11" s="58" t="s">
        <v>271</v>
      </c>
      <c r="D11" s="53" t="s">
        <v>272</v>
      </c>
      <c r="E11" s="53" t="s">
        <v>273</v>
      </c>
      <c r="F11" s="54"/>
      <c r="G11" s="54"/>
      <c r="H11" s="54">
        <v>100</v>
      </c>
      <c r="I11" s="54"/>
      <c r="J11" s="55">
        <f>SUM(Tableau2[[#This Row],[Jan]:[July]])</f>
        <v>100</v>
      </c>
      <c r="K11" s="55">
        <v>50</v>
      </c>
      <c r="L11" s="55"/>
      <c r="M11" s="55"/>
      <c r="N11" s="55"/>
      <c r="O11" s="55">
        <f>SUM(Tableau2[[#This Row],[March]:[Sept -]])</f>
        <v>50</v>
      </c>
      <c r="P11" s="56">
        <f>Tableau2[[#This Row],[2015]]+Tableau2[[#This Row],[2016]]</f>
        <v>150</v>
      </c>
      <c r="Q11" s="48"/>
    </row>
    <row r="12" spans="1:17" ht="15" customHeight="1" x14ac:dyDescent="0.25">
      <c r="A12" s="48"/>
      <c r="B12" s="48"/>
      <c r="C12" s="48"/>
      <c r="D12" s="53" t="s">
        <v>274</v>
      </c>
      <c r="E12" s="53" t="s">
        <v>275</v>
      </c>
      <c r="F12" s="54"/>
      <c r="G12" s="54">
        <v>89</v>
      </c>
      <c r="H12" s="54"/>
      <c r="I12" s="54"/>
      <c r="J12" s="55">
        <f>SUM(Tableau2[[#This Row],[Jan]:[July]])</f>
        <v>89</v>
      </c>
      <c r="K12" s="55"/>
      <c r="L12" s="55"/>
      <c r="M12" s="55"/>
      <c r="N12" s="55"/>
      <c r="O12" s="55">
        <f>SUM(Tableau2[[#This Row],[March]:[Sept -]])</f>
        <v>0</v>
      </c>
      <c r="P12" s="56">
        <f>Tableau2[[#This Row],[2015]]+Tableau2[[#This Row],[2016]]</f>
        <v>89</v>
      </c>
      <c r="Q12" s="48"/>
    </row>
    <row r="13" spans="1:17" ht="15" customHeight="1" x14ac:dyDescent="0.25">
      <c r="A13" s="57" t="s">
        <v>276</v>
      </c>
      <c r="B13" s="58" t="s">
        <v>277</v>
      </c>
      <c r="C13" s="58" t="s">
        <v>278</v>
      </c>
      <c r="D13" s="53" t="s">
        <v>279</v>
      </c>
      <c r="E13" s="53" t="s">
        <v>280</v>
      </c>
      <c r="F13" s="54"/>
      <c r="G13" s="54"/>
      <c r="H13" s="54"/>
      <c r="I13" s="54"/>
      <c r="J13" s="55">
        <f>SUM(Tableau2[[#This Row],[Jan]:[July]])</f>
        <v>0</v>
      </c>
      <c r="K13" s="55">
        <v>100</v>
      </c>
      <c r="L13" s="55"/>
      <c r="M13" s="55"/>
      <c r="N13" s="55"/>
      <c r="O13" s="55">
        <f>SUM(Tableau2[[#This Row],[March]:[Sept -]])</f>
        <v>100</v>
      </c>
      <c r="P13" s="56">
        <f>Tableau2[[#This Row],[2015]]+Tableau2[[#This Row],[2016]]</f>
        <v>100</v>
      </c>
      <c r="Q13" s="48"/>
    </row>
    <row r="14" spans="1:17" ht="15" customHeight="1" x14ac:dyDescent="0.25">
      <c r="A14" s="48"/>
      <c r="B14" s="48"/>
      <c r="C14" s="48"/>
      <c r="D14" s="53" t="s">
        <v>281</v>
      </c>
      <c r="E14" s="53" t="s">
        <v>282</v>
      </c>
      <c r="F14" s="54"/>
      <c r="G14" s="54">
        <v>10</v>
      </c>
      <c r="H14" s="54"/>
      <c r="I14" s="54"/>
      <c r="J14" s="55">
        <f>SUM(Tableau2[[#This Row],[Jan]:[July]])</f>
        <v>10</v>
      </c>
      <c r="K14" s="55"/>
      <c r="L14" s="55"/>
      <c r="M14" s="55"/>
      <c r="N14" s="55"/>
      <c r="O14" s="55">
        <f>SUM(Tableau2[[#This Row],[March]:[Sept -]])</f>
        <v>0</v>
      </c>
      <c r="P14" s="56">
        <f>Tableau2[[#This Row],[2015]]+Tableau2[[#This Row],[2016]]</f>
        <v>10</v>
      </c>
      <c r="Q14" s="48"/>
    </row>
    <row r="15" spans="1:17" ht="15" customHeight="1" x14ac:dyDescent="0.25">
      <c r="A15" s="48"/>
      <c r="B15" s="48"/>
      <c r="C15" s="48"/>
      <c r="D15" s="53" t="s">
        <v>283</v>
      </c>
      <c r="E15" s="53" t="s">
        <v>259</v>
      </c>
      <c r="F15" s="54"/>
      <c r="G15" s="54">
        <v>9</v>
      </c>
      <c r="H15" s="54">
        <v>10</v>
      </c>
      <c r="I15" s="54"/>
      <c r="J15" s="55">
        <f>SUM(Tableau2[[#This Row],[Jan]:[July]])</f>
        <v>19</v>
      </c>
      <c r="K15" s="55"/>
      <c r="L15" s="55">
        <v>3</v>
      </c>
      <c r="M15" s="55"/>
      <c r="N15" s="55"/>
      <c r="O15" s="55">
        <f>SUM(Tableau2[[#This Row],[March]:[Sept -]])</f>
        <v>3</v>
      </c>
      <c r="P15" s="56">
        <f>Tableau2[[#This Row],[2015]]+Tableau2[[#This Row],[2016]]</f>
        <v>22</v>
      </c>
      <c r="Q15" s="48"/>
    </row>
    <row r="16" spans="1:17" ht="15" customHeight="1" x14ac:dyDescent="0.25">
      <c r="A16" s="48"/>
      <c r="B16" s="48"/>
      <c r="C16" s="48"/>
      <c r="D16" s="53" t="s">
        <v>284</v>
      </c>
      <c r="E16" s="53" t="s">
        <v>259</v>
      </c>
      <c r="F16" s="54"/>
      <c r="G16" s="54">
        <v>7</v>
      </c>
      <c r="H16" s="54">
        <v>13</v>
      </c>
      <c r="I16" s="54"/>
      <c r="J16" s="55">
        <f>SUM(Tableau2[[#This Row],[Jan]:[July]])</f>
        <v>20</v>
      </c>
      <c r="K16" s="55"/>
      <c r="L16" s="55">
        <v>3</v>
      </c>
      <c r="M16" s="55"/>
      <c r="N16" s="55"/>
      <c r="O16" s="55">
        <f>SUM(Tableau2[[#This Row],[March]:[Sept -]])</f>
        <v>3</v>
      </c>
      <c r="P16" s="56">
        <f>Tableau2[[#This Row],[2015]]+Tableau2[[#This Row],[2016]]</f>
        <v>23</v>
      </c>
      <c r="Q16" s="48"/>
    </row>
    <row r="17" spans="1:17" ht="15" customHeight="1" x14ac:dyDescent="0.25">
      <c r="A17" s="48"/>
      <c r="B17" s="48"/>
      <c r="C17" s="48"/>
      <c r="D17" s="53" t="s">
        <v>285</v>
      </c>
      <c r="E17" s="53" t="s">
        <v>259</v>
      </c>
      <c r="F17" s="54"/>
      <c r="G17" s="54"/>
      <c r="H17" s="54"/>
      <c r="I17" s="54"/>
      <c r="J17" s="55">
        <f>SUM(Tableau2[[#This Row],[Jan]:[July]])</f>
        <v>0</v>
      </c>
      <c r="K17" s="55"/>
      <c r="L17" s="55">
        <v>4</v>
      </c>
      <c r="M17" s="55"/>
      <c r="N17" s="55"/>
      <c r="O17" s="55">
        <f>SUM(Tableau2[[#This Row],[March]:[Sept -]])</f>
        <v>4</v>
      </c>
      <c r="P17" s="56">
        <f>Tableau2[[#This Row],[2015]]+Tableau2[[#This Row],[2016]]</f>
        <v>4</v>
      </c>
      <c r="Q17" s="48"/>
    </row>
    <row r="18" spans="1:17" ht="15" customHeight="1" x14ac:dyDescent="0.25">
      <c r="A18" s="59"/>
      <c r="B18" s="59"/>
      <c r="C18" s="59"/>
      <c r="D18" s="60" t="s">
        <v>286</v>
      </c>
      <c r="E18" s="60" t="s">
        <v>287</v>
      </c>
      <c r="F18" s="61"/>
      <c r="G18" s="61"/>
      <c r="H18" s="61"/>
      <c r="I18" s="61"/>
      <c r="J18" s="62">
        <f>SUM(Tableau2[[#This Row],[Jan]:[July]])</f>
        <v>0</v>
      </c>
      <c r="K18" s="62"/>
      <c r="L18" s="62"/>
      <c r="M18" s="62"/>
      <c r="N18" s="62">
        <v>50</v>
      </c>
      <c r="O18" s="62">
        <f>SUM(Tableau2[[#This Row],[March]:[Sept -]])</f>
        <v>50</v>
      </c>
      <c r="P18" s="63">
        <f>Tableau2[[#This Row],[2015]]+Tableau2[[#This Row],[2016]]</f>
        <v>50</v>
      </c>
      <c r="Q18" s="48"/>
    </row>
    <row r="19" spans="1:17" ht="15" customHeight="1" x14ac:dyDescent="0.25">
      <c r="A19" s="48"/>
      <c r="B19" s="48"/>
      <c r="C19" s="48"/>
      <c r="D19" s="53" t="s">
        <v>288</v>
      </c>
      <c r="E19" s="53" t="s">
        <v>259</v>
      </c>
      <c r="F19" s="54"/>
      <c r="G19" s="54">
        <v>1</v>
      </c>
      <c r="H19" s="54">
        <v>1</v>
      </c>
      <c r="I19" s="54"/>
      <c r="J19" s="55">
        <f>SUM(Tableau2[[#This Row],[Jan]:[July]])</f>
        <v>2</v>
      </c>
      <c r="K19" s="55"/>
      <c r="L19" s="55"/>
      <c r="M19" s="55"/>
      <c r="N19" s="55"/>
      <c r="O19" s="55">
        <f>SUM(Tableau2[[#This Row],[March]:[Sept -]])</f>
        <v>0</v>
      </c>
      <c r="P19" s="56">
        <f>Tableau2[[#This Row],[2015]]+Tableau2[[#This Row],[2016]]</f>
        <v>2</v>
      </c>
      <c r="Q19" s="48"/>
    </row>
    <row r="20" spans="1:17" ht="15" customHeight="1" x14ac:dyDescent="0.25">
      <c r="A20" s="48"/>
      <c r="B20" s="48"/>
      <c r="C20" s="48"/>
      <c r="D20" s="53" t="s">
        <v>289</v>
      </c>
      <c r="E20" s="53" t="s">
        <v>290</v>
      </c>
      <c r="F20" s="54"/>
      <c r="G20" s="54"/>
      <c r="H20" s="54"/>
      <c r="I20" s="54">
        <v>100</v>
      </c>
      <c r="J20" s="55">
        <f>SUM(Tableau2[[#This Row],[Jan]:[July]])</f>
        <v>100</v>
      </c>
      <c r="K20" s="55"/>
      <c r="L20" s="55"/>
      <c r="M20" s="55"/>
      <c r="N20" s="55"/>
      <c r="O20" s="55">
        <f>SUM(Tableau2[[#This Row],[March]:[Sept -]])</f>
        <v>0</v>
      </c>
      <c r="P20" s="56">
        <f>Tableau2[[#This Row],[2015]]+Tableau2[[#This Row],[2016]]</f>
        <v>100</v>
      </c>
      <c r="Q20" s="48"/>
    </row>
    <row r="21" spans="1:17" ht="15" customHeight="1" x14ac:dyDescent="0.25">
      <c r="A21" s="57" t="s">
        <v>291</v>
      </c>
      <c r="B21" s="58" t="s">
        <v>292</v>
      </c>
      <c r="C21" s="58" t="s">
        <v>293</v>
      </c>
      <c r="D21" s="53" t="s">
        <v>294</v>
      </c>
      <c r="E21" s="53" t="s">
        <v>295</v>
      </c>
      <c r="F21" s="54"/>
      <c r="G21" s="54"/>
      <c r="H21" s="54"/>
      <c r="I21" s="54"/>
      <c r="J21" s="55">
        <f>SUM(Tableau2[[#This Row],[Jan]:[July]])</f>
        <v>0</v>
      </c>
      <c r="K21" s="55">
        <v>200</v>
      </c>
      <c r="L21" s="55"/>
      <c r="M21" s="55"/>
      <c r="N21" s="55"/>
      <c r="O21" s="55">
        <f>SUM(Tableau2[[#This Row],[March]:[Sept -]])</f>
        <v>200</v>
      </c>
      <c r="P21" s="56">
        <f>Tableau2[[#This Row],[2015]]+Tableau2[[#This Row],[2016]]</f>
        <v>200</v>
      </c>
      <c r="Q21" s="48"/>
    </row>
    <row r="22" spans="1:17" ht="15" customHeight="1" x14ac:dyDescent="0.25">
      <c r="A22" s="57" t="s">
        <v>296</v>
      </c>
      <c r="B22" s="58" t="s">
        <v>296</v>
      </c>
      <c r="C22" s="58" t="s">
        <v>297</v>
      </c>
      <c r="D22" s="53" t="s">
        <v>298</v>
      </c>
      <c r="E22" s="53" t="s">
        <v>299</v>
      </c>
      <c r="F22" s="54"/>
      <c r="G22" s="54"/>
      <c r="H22" s="54"/>
      <c r="I22" s="54"/>
      <c r="J22" s="55">
        <f>SUM(Tableau2[[#This Row],[Jan]:[July]])</f>
        <v>0</v>
      </c>
      <c r="K22" s="55">
        <v>2</v>
      </c>
      <c r="L22" s="55"/>
      <c r="M22" s="55"/>
      <c r="N22" s="55"/>
      <c r="O22" s="55">
        <f>SUM(Tableau2[[#This Row],[March]:[Sept -]])</f>
        <v>2</v>
      </c>
      <c r="P22" s="56">
        <f>Tableau2[[#This Row],[2015]]+Tableau2[[#This Row],[2016]]</f>
        <v>2</v>
      </c>
      <c r="Q22" s="48"/>
    </row>
    <row r="23" spans="1:17" ht="15" customHeight="1" x14ac:dyDescent="0.25">
      <c r="A23" s="57" t="s">
        <v>300</v>
      </c>
      <c r="B23" s="58" t="s">
        <v>301</v>
      </c>
      <c r="C23" s="64" t="s">
        <v>302</v>
      </c>
      <c r="D23" s="53" t="s">
        <v>303</v>
      </c>
      <c r="E23" s="53" t="s">
        <v>304</v>
      </c>
      <c r="F23" s="54"/>
      <c r="G23" s="54"/>
      <c r="H23" s="54">
        <v>96</v>
      </c>
      <c r="I23" s="54"/>
      <c r="J23" s="55">
        <f>SUM(Tableau2[[#This Row],[Jan]:[July]])</f>
        <v>96</v>
      </c>
      <c r="K23" s="55">
        <v>168</v>
      </c>
      <c r="L23" s="55"/>
      <c r="M23" s="55"/>
      <c r="N23" s="55"/>
      <c r="O23" s="55">
        <f>SUM(Tableau2[[#This Row],[March]:[Sept -]])</f>
        <v>168</v>
      </c>
      <c r="P23" s="56">
        <f>Tableau2[[#This Row],[2015]]+Tableau2[[#This Row],[2016]]</f>
        <v>264</v>
      </c>
      <c r="Q23" s="48"/>
    </row>
    <row r="24" spans="1:17" ht="15" customHeight="1" x14ac:dyDescent="0.25">
      <c r="A24" s="48"/>
      <c r="B24" s="48"/>
      <c r="C24" s="48"/>
      <c r="D24" s="53" t="s">
        <v>305</v>
      </c>
      <c r="E24" s="53" t="s">
        <v>306</v>
      </c>
      <c r="F24" s="54"/>
      <c r="G24" s="54">
        <v>192</v>
      </c>
      <c r="H24" s="54"/>
      <c r="I24" s="54"/>
      <c r="J24" s="55">
        <f>SUM(Tableau2[[#This Row],[Jan]:[July]])</f>
        <v>192</v>
      </c>
      <c r="K24" s="55"/>
      <c r="L24" s="55"/>
      <c r="M24" s="55"/>
      <c r="N24" s="55"/>
      <c r="O24" s="55">
        <f>SUM(Tableau2[[#This Row],[March]:[Sept -]])</f>
        <v>0</v>
      </c>
      <c r="P24" s="56">
        <f>Tableau2[[#This Row],[2015]]+Tableau2[[#This Row],[2016]]</f>
        <v>192</v>
      </c>
      <c r="Q24" s="48"/>
    </row>
    <row r="25" spans="1:17" ht="15" customHeight="1" x14ac:dyDescent="0.25">
      <c r="A25" s="57" t="s">
        <v>307</v>
      </c>
      <c r="B25" s="58" t="s">
        <v>308</v>
      </c>
      <c r="C25" s="58" t="s">
        <v>309</v>
      </c>
      <c r="D25" s="53" t="s">
        <v>310</v>
      </c>
      <c r="E25" s="53" t="s">
        <v>311</v>
      </c>
      <c r="F25" s="54"/>
      <c r="G25" s="54"/>
      <c r="H25" s="54">
        <v>528</v>
      </c>
      <c r="I25" s="54"/>
      <c r="J25" s="55">
        <f>SUM(Tableau2[[#This Row],[Jan]:[July]])</f>
        <v>528</v>
      </c>
      <c r="K25" s="55"/>
      <c r="L25" s="55">
        <v>350</v>
      </c>
      <c r="M25" s="55"/>
      <c r="N25" s="55"/>
      <c r="O25" s="55">
        <f>SUM(Tableau2[[#This Row],[March]:[Sept -]])</f>
        <v>350</v>
      </c>
      <c r="P25" s="56">
        <f>Tableau2[[#This Row],[2015]]+Tableau2[[#This Row],[2016]]</f>
        <v>878</v>
      </c>
      <c r="Q25" s="48"/>
    </row>
    <row r="26" spans="1:17" ht="15" customHeight="1" x14ac:dyDescent="0.25">
      <c r="A26" s="48"/>
      <c r="B26" s="48"/>
      <c r="C26" s="48"/>
      <c r="D26" s="53" t="s">
        <v>312</v>
      </c>
      <c r="E26" s="53" t="s">
        <v>313</v>
      </c>
      <c r="F26" s="54"/>
      <c r="G26" s="54"/>
      <c r="H26" s="54"/>
      <c r="I26" s="54">
        <v>1</v>
      </c>
      <c r="J26" s="55">
        <f>SUM(Tableau2[[#This Row],[Jan]:[July]])</f>
        <v>1</v>
      </c>
      <c r="K26" s="55"/>
      <c r="L26" s="55"/>
      <c r="M26" s="55"/>
      <c r="N26" s="55"/>
      <c r="O26" s="55">
        <f>SUM(Tableau2[[#This Row],[March]:[Sept -]])</f>
        <v>0</v>
      </c>
      <c r="P26" s="56">
        <f>Tableau2[[#This Row],[2015]]+Tableau2[[#This Row],[2016]]</f>
        <v>1</v>
      </c>
      <c r="Q26" s="48"/>
    </row>
    <row r="27" spans="1:17" ht="15" customHeight="1" x14ac:dyDescent="0.25">
      <c r="A27" s="48"/>
      <c r="B27" s="48"/>
      <c r="C27" s="48"/>
      <c r="D27" s="53" t="s">
        <v>314</v>
      </c>
      <c r="E27" s="53" t="s">
        <v>315</v>
      </c>
      <c r="F27" s="54"/>
      <c r="G27" s="54"/>
      <c r="H27" s="54"/>
      <c r="I27" s="54">
        <v>1</v>
      </c>
      <c r="J27" s="55">
        <f>SUM(Tableau2[[#This Row],[Jan]:[July]])</f>
        <v>1</v>
      </c>
      <c r="K27" s="55"/>
      <c r="L27" s="55"/>
      <c r="M27" s="55"/>
      <c r="N27" s="55"/>
      <c r="O27" s="55">
        <f>SUM(Tableau2[[#This Row],[March]:[Sept -]])</f>
        <v>0</v>
      </c>
      <c r="P27" s="56">
        <f>Tableau2[[#This Row],[2015]]+Tableau2[[#This Row],[2016]]</f>
        <v>1</v>
      </c>
      <c r="Q27" s="48"/>
    </row>
    <row r="28" spans="1:17" s="65" customFormat="1" ht="15" customHeight="1" x14ac:dyDescent="0.25">
      <c r="A28" s="48"/>
      <c r="B28" s="48"/>
      <c r="C28" s="48"/>
      <c r="D28" s="53" t="s">
        <v>316</v>
      </c>
      <c r="E28" s="53" t="s">
        <v>317</v>
      </c>
      <c r="F28" s="54"/>
      <c r="G28" s="54"/>
      <c r="H28" s="54"/>
      <c r="I28" s="54">
        <v>1</v>
      </c>
      <c r="J28" s="55">
        <f>SUM(Tableau2[[#This Row],[Jan]:[July]])</f>
        <v>1</v>
      </c>
      <c r="K28" s="55"/>
      <c r="L28" s="55"/>
      <c r="M28" s="55"/>
      <c r="N28" s="55"/>
      <c r="O28" s="55">
        <f>SUM(Tableau2[[#This Row],[March]:[Sept -]])</f>
        <v>0</v>
      </c>
      <c r="P28" s="56">
        <f>Tableau2[[#This Row],[2015]]+Tableau2[[#This Row],[2016]]</f>
        <v>1</v>
      </c>
      <c r="Q28" s="59"/>
    </row>
    <row r="29" spans="1:17" ht="15" customHeight="1" x14ac:dyDescent="0.25">
      <c r="A29" s="57" t="s">
        <v>318</v>
      </c>
      <c r="B29" s="58" t="s">
        <v>319</v>
      </c>
      <c r="C29" s="58" t="s">
        <v>320</v>
      </c>
      <c r="D29" s="53" t="s">
        <v>321</v>
      </c>
      <c r="E29" s="53" t="s">
        <v>322</v>
      </c>
      <c r="F29" s="54"/>
      <c r="G29" s="54"/>
      <c r="H29" s="54"/>
      <c r="I29" s="54"/>
      <c r="J29" s="55">
        <f>SUM(Tableau2[[#This Row],[Jan]:[July]])</f>
        <v>0</v>
      </c>
      <c r="K29" s="55">
        <v>240</v>
      </c>
      <c r="L29" s="55"/>
      <c r="M29" s="55"/>
      <c r="N29" s="55"/>
      <c r="O29" s="55">
        <f>SUM(Tableau2[[#This Row],[March]:[Sept -]])</f>
        <v>240</v>
      </c>
      <c r="P29" s="56">
        <f>Tableau2[[#This Row],[2015]]+Tableau2[[#This Row],[2016]]</f>
        <v>240</v>
      </c>
      <c r="Q29" s="48"/>
    </row>
    <row r="30" spans="1:17" ht="15" customHeight="1" x14ac:dyDescent="0.25">
      <c r="A30" s="57" t="s">
        <v>318</v>
      </c>
      <c r="B30" s="58" t="s">
        <v>319</v>
      </c>
      <c r="C30" s="58" t="s">
        <v>320</v>
      </c>
      <c r="D30" s="53" t="s">
        <v>323</v>
      </c>
      <c r="E30" s="53" t="s">
        <v>324</v>
      </c>
      <c r="F30" s="54"/>
      <c r="G30" s="54">
        <v>180</v>
      </c>
      <c r="H30" s="54"/>
      <c r="I30" s="54"/>
      <c r="J30" s="55">
        <f>SUM(Tableau2[[#This Row],[Jan]:[July]])</f>
        <v>180</v>
      </c>
      <c r="K30" s="55"/>
      <c r="L30" s="55">
        <v>150</v>
      </c>
      <c r="M30" s="55"/>
      <c r="N30" s="55">
        <v>180</v>
      </c>
      <c r="O30" s="55">
        <f>SUM(Tableau2[[#This Row],[March]:[Sept -]])</f>
        <v>330</v>
      </c>
      <c r="P30" s="56">
        <f>Tableau2[[#This Row],[2015]]+Tableau2[[#This Row],[2016]]</f>
        <v>510</v>
      </c>
      <c r="Q30" s="48"/>
    </row>
    <row r="31" spans="1:17" ht="15" customHeight="1" x14ac:dyDescent="0.25">
      <c r="A31" s="57" t="s">
        <v>325</v>
      </c>
      <c r="B31" s="57" t="s">
        <v>326</v>
      </c>
      <c r="C31" s="58" t="s">
        <v>327</v>
      </c>
      <c r="D31" s="53" t="s">
        <v>328</v>
      </c>
      <c r="E31" s="53" t="s">
        <v>329</v>
      </c>
      <c r="F31" s="54"/>
      <c r="G31" s="54">
        <v>468</v>
      </c>
      <c r="H31" s="54">
        <v>520</v>
      </c>
      <c r="I31" s="54"/>
      <c r="J31" s="55">
        <f>SUM(Tableau2[[#This Row],[Jan]:[July]])</f>
        <v>988</v>
      </c>
      <c r="K31" s="55">
        <v>320</v>
      </c>
      <c r="L31" s="55">
        <v>192</v>
      </c>
      <c r="M31" s="55"/>
      <c r="N31" s="55"/>
      <c r="O31" s="55">
        <f>SUM(Tableau2[[#This Row],[March]:[Sept -]])</f>
        <v>512</v>
      </c>
      <c r="P31" s="56">
        <f>Tableau2[[#This Row],[2015]]+Tableau2[[#This Row],[2016]]</f>
        <v>1500</v>
      </c>
      <c r="Q31" s="48"/>
    </row>
    <row r="32" spans="1:17" ht="15" customHeight="1" x14ac:dyDescent="0.25">
      <c r="A32" s="48"/>
      <c r="B32" s="48"/>
      <c r="C32" s="48"/>
      <c r="D32" s="53" t="s">
        <v>330</v>
      </c>
      <c r="E32" s="53" t="s">
        <v>331</v>
      </c>
      <c r="F32" s="54"/>
      <c r="G32" s="54">
        <v>2</v>
      </c>
      <c r="H32" s="54"/>
      <c r="I32" s="54"/>
      <c r="J32" s="55">
        <f>SUM(Tableau2[[#This Row],[Jan]:[July]])</f>
        <v>2</v>
      </c>
      <c r="K32" s="55"/>
      <c r="L32" s="55"/>
      <c r="M32" s="55"/>
      <c r="N32" s="55"/>
      <c r="O32" s="55">
        <f>SUM(Tableau2[[#This Row],[March]:[Sept -]])</f>
        <v>0</v>
      </c>
      <c r="P32" s="56">
        <f>Tableau2[[#This Row],[2015]]+Tableau2[[#This Row],[2016]]</f>
        <v>2</v>
      </c>
      <c r="Q32" s="48"/>
    </row>
    <row r="33" spans="1:17" ht="15" customHeight="1" x14ac:dyDescent="0.25">
      <c r="A33" s="48"/>
      <c r="B33" s="48"/>
      <c r="C33" s="48"/>
      <c r="D33" s="53" t="s">
        <v>332</v>
      </c>
      <c r="E33" s="53" t="s">
        <v>259</v>
      </c>
      <c r="F33" s="54">
        <v>1</v>
      </c>
      <c r="G33" s="54">
        <v>3</v>
      </c>
      <c r="H33" s="54">
        <v>2</v>
      </c>
      <c r="I33" s="54"/>
      <c r="J33" s="55">
        <f>SUM(Tableau2[[#This Row],[Jan]:[July]])</f>
        <v>6</v>
      </c>
      <c r="K33" s="55"/>
      <c r="L33" s="55"/>
      <c r="M33" s="55"/>
      <c r="N33" s="55"/>
      <c r="O33" s="55">
        <f>SUM(Tableau2[[#This Row],[March]:[Sept -]])</f>
        <v>0</v>
      </c>
      <c r="P33" s="56">
        <f>Tableau2[[#This Row],[2015]]+Tableau2[[#This Row],[2016]]</f>
        <v>6</v>
      </c>
      <c r="Q33" s="48"/>
    </row>
    <row r="34" spans="1:17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51"/>
      <c r="K34" s="51"/>
      <c r="L34" s="51"/>
      <c r="M34" s="51"/>
      <c r="N34" s="51"/>
      <c r="O34" s="51"/>
      <c r="P34" s="51"/>
      <c r="Q34" s="48"/>
    </row>
    <row r="35" spans="1:17" x14ac:dyDescent="0.25">
      <c r="A35" s="48"/>
      <c r="B35" s="48"/>
      <c r="C35" s="48"/>
      <c r="D35" s="49" t="s">
        <v>333</v>
      </c>
      <c r="E35" s="49"/>
      <c r="J35" s="47">
        <f>SUM(Tableau2[2015])</f>
        <v>2488</v>
      </c>
      <c r="K35" s="47">
        <f>SUM(Tableau2[March])</f>
        <v>1120</v>
      </c>
      <c r="L35" s="47">
        <f>SUM(Tableau2[May])</f>
        <v>933</v>
      </c>
      <c r="M35" s="47">
        <f>SUM(Tableau2[June2])</f>
        <v>96</v>
      </c>
      <c r="N35" s="47">
        <f>SUM(Tableau2[Sept -])</f>
        <v>298</v>
      </c>
      <c r="O35" s="47">
        <f>SUM(Tableau2[2016])</f>
        <v>2447</v>
      </c>
      <c r="P35" s="47">
        <f>SUM(Tableau2[Quantité
Total])</f>
        <v>4935</v>
      </c>
      <c r="Q35" s="48"/>
    </row>
    <row r="36" spans="1:17" x14ac:dyDescent="0.25">
      <c r="A36" s="48"/>
      <c r="B36" s="48"/>
      <c r="C36" s="48"/>
      <c r="D36" s="49" t="s">
        <v>334</v>
      </c>
      <c r="E36" s="49"/>
      <c r="Q36" s="48"/>
    </row>
    <row r="37" spans="1:17" x14ac:dyDescent="0.25">
      <c r="A37" s="48"/>
      <c r="B37" s="48"/>
      <c r="C37" s="48"/>
      <c r="D37" s="49" t="s">
        <v>335</v>
      </c>
      <c r="E37" s="49"/>
      <c r="Q37" s="48"/>
    </row>
    <row r="39" spans="1:17" x14ac:dyDescent="0.25">
      <c r="F39" s="66"/>
      <c r="G39" s="66"/>
      <c r="H39" s="66"/>
      <c r="I39" s="66"/>
      <c r="J39" s="56"/>
      <c r="K39" s="56"/>
      <c r="L39" s="56"/>
      <c r="M39" s="56"/>
      <c r="N39" s="56"/>
      <c r="O39" s="56"/>
      <c r="P39" s="56"/>
    </row>
    <row r="40" spans="1:17" x14ac:dyDescent="0.25">
      <c r="F40" s="66"/>
      <c r="G40" s="66"/>
      <c r="H40" s="66"/>
      <c r="I40" s="66"/>
      <c r="J40" s="56"/>
      <c r="K40" s="56"/>
      <c r="L40" s="56"/>
      <c r="M40" s="56"/>
      <c r="N40" s="56"/>
      <c r="O40" s="56"/>
      <c r="P40" s="56"/>
    </row>
    <row r="41" spans="1:17" x14ac:dyDescent="0.25">
      <c r="F41" s="66"/>
      <c r="G41" s="66"/>
      <c r="H41" s="66"/>
      <c r="I41" s="66"/>
      <c r="J41" s="56"/>
      <c r="K41" s="56"/>
      <c r="L41" s="56"/>
      <c r="M41" s="56"/>
      <c r="N41" s="56"/>
      <c r="O41" s="56"/>
      <c r="P41" s="56"/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Narbutas</vt:lpstr>
      <vt:lpstr>Mades</vt:lpstr>
      <vt:lpstr>Rim</vt:lpstr>
      <vt:lpstr>Wilking</vt:lpstr>
      <vt:lpstr>Kibernetik</vt:lpstr>
      <vt:lpstr>Office Depot</vt:lpstr>
      <vt:lpstr>Landi</vt:lpstr>
      <vt:lpstr>AMF</vt:lpstr>
      <vt:lpstr>Rim!Print_Area</vt:lpstr>
      <vt:lpstr>Kibernetik!Print_Titles</vt:lpstr>
      <vt:lpstr>Landi!Print_Titles</vt:lpstr>
      <vt:lpstr>Narbutas!Print_Titles</vt:lpstr>
      <vt:lpstr>'Office Depot'!Print_Titles</vt:lpstr>
      <vt:lpstr>Rim!Print_Titles</vt:lpstr>
      <vt:lpstr>Wilking!Print_Titles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Binggeli</dc:creator>
  <cp:lastModifiedBy>Sarah Binggeli</cp:lastModifiedBy>
  <cp:lastPrinted>2016-10-07T09:14:07Z</cp:lastPrinted>
  <dcterms:created xsi:type="dcterms:W3CDTF">2016-10-07T08:25:45Z</dcterms:created>
  <dcterms:modified xsi:type="dcterms:W3CDTF">2016-10-07T09:14:15Z</dcterms:modified>
</cp:coreProperties>
</file>