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ThisWorkbook" autoCompressPictures="0"/>
  <bookViews>
    <workbookView xWindow="160" yWindow="420" windowWidth="34480" windowHeight="19160" firstSheet="2" activeTab="2"/>
  </bookViews>
  <sheets>
    <sheet name="COSTING Tammaro" sheetId="3" r:id="rId1"/>
    <sheet name="COSTING Von Bergen" sheetId="2" r:id="rId2"/>
    <sheet name="NEW COSTING MOBIKA 2015" sheetId="10" r:id="rId3"/>
  </sheets>
  <calcPr calcId="110304" concurrentCalc="0"/>
  <extLst>
    <ext xmlns:mx="http://schemas.microsoft.com/office/mac/excel/2008/main" uri="http://schemas.microsoft.com/office/mac/excel/2008/main">
      <mx:ArchID Flags="0"/>
    </ext>
  </extLst>
</workbook>
</file>

<file path=xl/calcChain.xml><?xml version="1.0" encoding="utf-8"?>
<calcChain xmlns="http://schemas.openxmlformats.org/spreadsheetml/2006/main">
  <c r="D4" i="3"/>
  <c r="D12"/>
  <c r="D6"/>
  <c r="D7"/>
  <c r="D13"/>
  <c r="D14"/>
  <c r="D16"/>
  <c r="D18"/>
  <c r="D17"/>
  <c r="D20"/>
  <c r="D22"/>
  <c r="D24"/>
  <c r="D23"/>
  <c r="D21"/>
  <c r="D19"/>
  <c r="D4" i="2"/>
  <c r="D6"/>
  <c r="D7"/>
  <c r="D17"/>
  <c r="D18"/>
  <c r="D20"/>
  <c r="D22"/>
  <c r="D24"/>
  <c r="D16"/>
  <c r="D21"/>
  <c r="D26"/>
  <c r="D28"/>
  <c r="D27"/>
  <c r="D25"/>
  <c r="D23"/>
  <c r="D32" i="10"/>
  <c r="B20"/>
  <c r="D21"/>
  <c r="D9"/>
  <c r="B40"/>
  <c r="D40"/>
  <c r="D41"/>
  <c r="D42"/>
  <c r="B43"/>
  <c r="D44"/>
  <c r="B45"/>
  <c r="D46"/>
  <c r="B47"/>
  <c r="D48"/>
  <c r="D47"/>
  <c r="D45"/>
  <c r="D43"/>
  <c r="B29"/>
  <c r="D30"/>
  <c r="B31"/>
  <c r="D4"/>
  <c r="D5"/>
  <c r="B6"/>
  <c r="D7"/>
  <c r="D8"/>
  <c r="D10"/>
  <c r="D11"/>
  <c r="D17"/>
  <c r="B18"/>
  <c r="D19"/>
  <c r="D20"/>
  <c r="D22"/>
  <c r="D23"/>
  <c r="B22"/>
  <c r="B10"/>
  <c r="B8"/>
  <c r="D6"/>
  <c r="B33"/>
  <c r="D34"/>
  <c r="D33"/>
  <c r="D31"/>
  <c r="D29"/>
  <c r="D18"/>
</calcChain>
</file>

<file path=xl/sharedStrings.xml><?xml version="1.0" encoding="utf-8"?>
<sst xmlns="http://schemas.openxmlformats.org/spreadsheetml/2006/main" count="88" uniqueCount="42">
  <si>
    <t>MOBIKA SUISSE</t>
  </si>
  <si>
    <t>Nombre à la palette</t>
  </si>
  <si>
    <t>Marge</t>
  </si>
  <si>
    <t>RPLP</t>
  </si>
  <si>
    <t>Prix du transport FR-CH à la palette</t>
  </si>
  <si>
    <t>Entrée en stock</t>
  </si>
  <si>
    <t>Stockage</t>
  </si>
  <si>
    <t>Préparation de commande</t>
  </si>
  <si>
    <t>Picking</t>
  </si>
  <si>
    <t>Conditionnement</t>
  </si>
  <si>
    <t>Sortie de stock</t>
  </si>
  <si>
    <t>Déchargement camions</t>
  </si>
  <si>
    <t>PRIX Revient D'ACHAT Palette</t>
  </si>
  <si>
    <t>PRIX Revient D'ACHAT unitaire</t>
  </si>
  <si>
    <t>Assurance</t>
  </si>
  <si>
    <t>Prix d'achat unitaire Brut EUR</t>
  </si>
  <si>
    <t>PRIX DE VENTE Net CHF</t>
  </si>
  <si>
    <t>PRIX DE VENTE</t>
  </si>
  <si>
    <t>ESCOMPTE</t>
  </si>
  <si>
    <t>RABAIS</t>
  </si>
  <si>
    <t>PRIX DE VENTE CHF NET</t>
  </si>
  <si>
    <t>Prix d'achat unitaire Net CHF</t>
  </si>
  <si>
    <t>PRIX D'ACHAT NET Palette</t>
  </si>
  <si>
    <t>Frais généraux divers</t>
  </si>
  <si>
    <t>Finance</t>
  </si>
  <si>
    <t>PRIX Revient unitaire</t>
  </si>
  <si>
    <t>Livraison</t>
  </si>
  <si>
    <t>Prix d'achat unitaire GURKAN</t>
  </si>
  <si>
    <t>Prix d'achat unitaire MOBIKA</t>
  </si>
  <si>
    <t>TVA</t>
  </si>
  <si>
    <t>Prix TTC</t>
  </si>
  <si>
    <t>Marge Nette</t>
  </si>
  <si>
    <t>Achat MOBIKA</t>
  </si>
  <si>
    <t>Achat Office Depot</t>
  </si>
  <si>
    <t>Prix d'achat</t>
  </si>
  <si>
    <t>Prix de vente HT</t>
  </si>
  <si>
    <t>Marge MOBIKA CH</t>
  </si>
  <si>
    <t>Prix d'achat unitaire MOBIKA FR</t>
  </si>
  <si>
    <t>Achat grand magasin Conforama, Ikea, Fly, Fust…</t>
  </si>
  <si>
    <t>Prix d'achat Brut TTC</t>
  </si>
  <si>
    <t>Rabais</t>
  </si>
  <si>
    <t>Achat GURKAN</t>
  </si>
</sst>
</file>

<file path=xl/styles.xml><?xml version="1.0" encoding="utf-8"?>
<styleSheet xmlns="http://schemas.openxmlformats.org/spreadsheetml/2006/main">
  <numFmts count="3">
    <numFmt numFmtId="170" formatCode="#,##0.00\ [$€-40C]"/>
    <numFmt numFmtId="171" formatCode="&quot;sFr&quot;#,##0.00"/>
    <numFmt numFmtId="172" formatCode="&quot;sFr&quot;#,##0"/>
  </numFmts>
  <fonts count="5">
    <font>
      <sz val="11"/>
      <color indexed="8"/>
      <name val="Calibri"/>
      <family val="2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i/>
      <sz val="11"/>
      <name val="Calibri"/>
    </font>
    <font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60">
    <xf numFmtId="0" fontId="0" fillId="0" borderId="0" xfId="0"/>
    <xf numFmtId="0" fontId="0" fillId="0" borderId="1" xfId="0" applyBorder="1"/>
    <xf numFmtId="0" fontId="0" fillId="0" borderId="0" xfId="0" applyFill="1"/>
    <xf numFmtId="0" fontId="0" fillId="0" borderId="1" xfId="0" applyBorder="1" applyAlignment="1">
      <alignment horizontal="center"/>
    </xf>
    <xf numFmtId="0" fontId="0" fillId="4" borderId="1" xfId="0" applyFill="1" applyBorder="1"/>
    <xf numFmtId="0" fontId="1" fillId="0" borderId="1" xfId="0" applyFont="1" applyBorder="1"/>
    <xf numFmtId="170" fontId="0" fillId="0" borderId="1" xfId="0" applyNumberFormat="1" applyBorder="1" applyAlignment="1">
      <alignment horizontal="center"/>
    </xf>
    <xf numFmtId="171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171" fontId="0" fillId="0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" xfId="0" applyFill="1" applyBorder="1"/>
    <xf numFmtId="171" fontId="4" fillId="0" borderId="1" xfId="1" applyNumberFormat="1" applyFont="1" applyFill="1" applyBorder="1" applyAlignment="1" applyProtection="1">
      <alignment horizontal="center"/>
    </xf>
    <xf numFmtId="0" fontId="0" fillId="2" borderId="1" xfId="0" applyFill="1" applyBorder="1"/>
    <xf numFmtId="171" fontId="0" fillId="2" borderId="1" xfId="0" applyNumberFormat="1" applyFill="1" applyBorder="1" applyAlignment="1">
      <alignment horizontal="center"/>
    </xf>
    <xf numFmtId="0" fontId="0" fillId="4" borderId="1" xfId="0" applyNumberFormat="1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171" fontId="0" fillId="4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70" fontId="0" fillId="3" borderId="1" xfId="0" applyNumberFormat="1" applyFill="1" applyBorder="1" applyAlignment="1">
      <alignment horizontal="center"/>
    </xf>
    <xf numFmtId="4" fontId="0" fillId="3" borderId="1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171" fontId="0" fillId="3" borderId="1" xfId="0" applyNumberFormat="1" applyFill="1" applyBorder="1" applyAlignment="1">
      <alignment horizontal="center"/>
    </xf>
    <xf numFmtId="171" fontId="4" fillId="3" borderId="1" xfId="1" applyNumberFormat="1" applyFont="1" applyFill="1" applyBorder="1" applyAlignment="1" applyProtection="1">
      <alignment horizontal="center"/>
    </xf>
    <xf numFmtId="0" fontId="0" fillId="5" borderId="1" xfId="0" applyFill="1" applyBorder="1"/>
    <xf numFmtId="0" fontId="0" fillId="5" borderId="1" xfId="0" applyNumberFormat="1" applyFill="1" applyBorder="1" applyAlignment="1">
      <alignment horizontal="center"/>
    </xf>
    <xf numFmtId="171" fontId="0" fillId="5" borderId="1" xfId="0" applyNumberFormat="1" applyFill="1" applyBorder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8" borderId="1" xfId="0" applyFill="1" applyBorder="1"/>
    <xf numFmtId="170" fontId="0" fillId="0" borderId="1" xfId="0" applyNumberFormat="1" applyFill="1" applyBorder="1" applyAlignment="1">
      <alignment horizontal="center"/>
    </xf>
    <xf numFmtId="172" fontId="0" fillId="4" borderId="1" xfId="0" applyNumberFormat="1" applyFill="1" applyBorder="1" applyAlignment="1">
      <alignment horizontal="center"/>
    </xf>
    <xf numFmtId="172" fontId="0" fillId="2" borderId="1" xfId="0" applyNumberFormat="1" applyFill="1" applyBorder="1" applyAlignment="1">
      <alignment horizontal="center"/>
    </xf>
    <xf numFmtId="172" fontId="0" fillId="3" borderId="1" xfId="0" applyNumberFormat="1" applyFill="1" applyBorder="1" applyAlignment="1">
      <alignment horizontal="center"/>
    </xf>
    <xf numFmtId="0" fontId="0" fillId="7" borderId="1" xfId="0" applyFill="1" applyBorder="1"/>
    <xf numFmtId="0" fontId="0" fillId="8" borderId="0" xfId="0" applyFill="1"/>
    <xf numFmtId="0" fontId="0" fillId="8" borderId="1" xfId="0" applyNumberFormat="1" applyFill="1" applyBorder="1" applyAlignment="1">
      <alignment horizontal="center"/>
    </xf>
    <xf numFmtId="3" fontId="0" fillId="8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70" fontId="0" fillId="7" borderId="1" xfId="0" applyNumberFormat="1" applyFill="1" applyBorder="1" applyAlignment="1">
      <alignment horizontal="center"/>
    </xf>
    <xf numFmtId="9" fontId="0" fillId="0" borderId="0" xfId="0" applyNumberFormat="1"/>
    <xf numFmtId="172" fontId="0" fillId="8" borderId="1" xfId="0" applyNumberFormat="1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3" xfId="0" applyNumberFormat="1" applyFill="1" applyBorder="1" applyAlignment="1">
      <alignment horizontal="center"/>
    </xf>
    <xf numFmtId="172" fontId="0" fillId="0" borderId="3" xfId="0" applyNumberForma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center"/>
    </xf>
    <xf numFmtId="172" fontId="0" fillId="0" borderId="0" xfId="0" applyNumberFormat="1" applyFill="1" applyBorder="1" applyAlignment="1">
      <alignment horizontal="center"/>
    </xf>
    <xf numFmtId="2" fontId="0" fillId="0" borderId="0" xfId="0" applyNumberFormat="1" applyFill="1"/>
    <xf numFmtId="2" fontId="0" fillId="0" borderId="1" xfId="0" applyNumberFormat="1" applyBorder="1" applyAlignment="1">
      <alignment horizontal="center"/>
    </xf>
    <xf numFmtId="4" fontId="0" fillId="0" borderId="1" xfId="0" applyNumberForma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E24"/>
  <sheetViews>
    <sheetView workbookViewId="0">
      <selection activeCell="B6" sqref="B6"/>
    </sheetView>
  </sheetViews>
  <sheetFormatPr baseColWidth="10" defaultRowHeight="14"/>
  <cols>
    <col min="1" max="1" width="28.1640625" customWidth="1"/>
    <col min="2" max="4" width="14.5" customWidth="1"/>
  </cols>
  <sheetData>
    <row r="1" spans="1:4">
      <c r="A1" s="5"/>
      <c r="B1" s="54" t="s">
        <v>0</v>
      </c>
      <c r="C1" s="55"/>
      <c r="D1" s="56"/>
    </row>
    <row r="3" spans="1:4">
      <c r="A3" s="20" t="s">
        <v>15</v>
      </c>
      <c r="B3" s="21"/>
      <c r="C3" s="21"/>
      <c r="D3" s="22">
        <v>42.4</v>
      </c>
    </row>
    <row r="4" spans="1:4">
      <c r="A4" s="1" t="s">
        <v>21</v>
      </c>
      <c r="B4" s="3"/>
      <c r="C4" s="3"/>
      <c r="D4" s="11">
        <f>D3*1.7</f>
        <v>72.08</v>
      </c>
    </row>
    <row r="5" spans="1:4">
      <c r="A5" s="1" t="s">
        <v>1</v>
      </c>
      <c r="B5" s="3">
        <v>25</v>
      </c>
      <c r="C5" s="3"/>
      <c r="D5" s="6"/>
    </row>
    <row r="6" spans="1:4">
      <c r="A6" s="20" t="s">
        <v>22</v>
      </c>
      <c r="B6" s="21"/>
      <c r="C6" s="21"/>
      <c r="D6" s="23">
        <f>SUM(D4*B5)</f>
        <v>1802</v>
      </c>
    </row>
    <row r="7" spans="1:4">
      <c r="A7" s="1" t="s">
        <v>4</v>
      </c>
      <c r="B7" s="3">
        <v>1300</v>
      </c>
      <c r="C7" s="3">
        <v>33</v>
      </c>
      <c r="D7" s="11">
        <f>SUM(B7)/C7</f>
        <v>39.393939393939391</v>
      </c>
    </row>
    <row r="8" spans="1:4">
      <c r="A8" s="1" t="s">
        <v>6</v>
      </c>
      <c r="B8" s="3"/>
      <c r="C8" s="3"/>
      <c r="D8" s="11">
        <v>10</v>
      </c>
    </row>
    <row r="9" spans="1:4">
      <c r="A9" s="1" t="s">
        <v>10</v>
      </c>
      <c r="B9" s="3"/>
      <c r="C9" s="3"/>
      <c r="D9" s="11">
        <v>6</v>
      </c>
    </row>
    <row r="10" spans="1:4">
      <c r="A10" s="1" t="s">
        <v>3</v>
      </c>
      <c r="B10" s="3"/>
      <c r="C10" s="3"/>
      <c r="D10" s="11">
        <v>20</v>
      </c>
    </row>
    <row r="11" spans="1:4">
      <c r="A11" s="1" t="s">
        <v>26</v>
      </c>
      <c r="B11" s="3"/>
      <c r="C11" s="3"/>
      <c r="D11" s="11">
        <v>115</v>
      </c>
    </row>
    <row r="12" spans="1:4">
      <c r="A12" s="1" t="s">
        <v>14</v>
      </c>
      <c r="B12" s="3">
        <v>600</v>
      </c>
      <c r="C12" s="3">
        <v>12</v>
      </c>
      <c r="D12" s="11">
        <f>(B12/C12)/C7</f>
        <v>1.5151515151515151</v>
      </c>
    </row>
    <row r="13" spans="1:4">
      <c r="A13" s="13" t="s">
        <v>12</v>
      </c>
      <c r="B13" s="8"/>
      <c r="C13" s="8"/>
      <c r="D13" s="14">
        <f>SUM(D6:D12)</f>
        <v>1993.909090909091</v>
      </c>
    </row>
    <row r="14" spans="1:4">
      <c r="A14" s="20" t="s">
        <v>13</v>
      </c>
      <c r="B14" s="21"/>
      <c r="C14" s="21"/>
      <c r="D14" s="26">
        <f>SUM(D13)/B5</f>
        <v>79.756363636363645</v>
      </c>
    </row>
    <row r="15" spans="1:4">
      <c r="A15" s="1" t="s">
        <v>23</v>
      </c>
      <c r="B15" s="3"/>
      <c r="C15" s="3"/>
      <c r="D15" s="11">
        <v>0</v>
      </c>
    </row>
    <row r="16" spans="1:4">
      <c r="A16" s="20" t="s">
        <v>25</v>
      </c>
      <c r="B16" s="21">
        <v>90</v>
      </c>
      <c r="C16" s="21"/>
      <c r="D16" s="26">
        <f>SUM(D14:D15)</f>
        <v>79.756363636363645</v>
      </c>
    </row>
    <row r="17" spans="1:5">
      <c r="A17" s="1" t="s">
        <v>24</v>
      </c>
      <c r="B17" s="9">
        <v>100</v>
      </c>
      <c r="C17" s="9"/>
      <c r="D17" s="11">
        <f>D18/10</f>
        <v>8.8618181818181831</v>
      </c>
    </row>
    <row r="18" spans="1:5">
      <c r="A18" s="20" t="s">
        <v>25</v>
      </c>
      <c r="B18" s="24">
        <v>75</v>
      </c>
      <c r="C18" s="24"/>
      <c r="D18" s="25">
        <f>B17*D16/B16</f>
        <v>88.618181818181839</v>
      </c>
    </row>
    <row r="19" spans="1:5">
      <c r="A19" s="1" t="s">
        <v>2</v>
      </c>
      <c r="B19" s="12">
        <v>100</v>
      </c>
      <c r="C19" s="9"/>
      <c r="D19" s="7">
        <f>D20-D18</f>
        <v>29.539393939393946</v>
      </c>
      <c r="E19" s="2"/>
    </row>
    <row r="20" spans="1:5" ht="14.25" customHeight="1">
      <c r="A20" s="20" t="s">
        <v>16</v>
      </c>
      <c r="B20" s="24">
        <v>97</v>
      </c>
      <c r="C20" s="24"/>
      <c r="D20" s="25">
        <f>B19*D18/B18</f>
        <v>118.15757575757578</v>
      </c>
    </row>
    <row r="21" spans="1:5">
      <c r="A21" s="1" t="s">
        <v>18</v>
      </c>
      <c r="B21" s="12">
        <v>100</v>
      </c>
      <c r="C21" s="12"/>
      <c r="D21" s="10">
        <f>D22-D20</f>
        <v>3.6543580131208984</v>
      </c>
    </row>
    <row r="22" spans="1:5">
      <c r="A22" s="15" t="s">
        <v>17</v>
      </c>
      <c r="B22" s="18">
        <v>93</v>
      </c>
      <c r="C22" s="18"/>
      <c r="D22" s="16">
        <f>B21*D20/B20</f>
        <v>121.81193377069668</v>
      </c>
    </row>
    <row r="23" spans="1:5">
      <c r="A23" s="1" t="s">
        <v>19</v>
      </c>
      <c r="B23" s="12">
        <v>100</v>
      </c>
      <c r="C23" s="12"/>
      <c r="D23" s="10">
        <f>D24-D22</f>
        <v>9.1686401762890029</v>
      </c>
    </row>
    <row r="24" spans="1:5" ht="14.25" customHeight="1">
      <c r="A24" s="4" t="s">
        <v>20</v>
      </c>
      <c r="B24" s="17"/>
      <c r="C24" s="17"/>
      <c r="D24" s="19">
        <f>B23*D22/B22</f>
        <v>130.98057394698569</v>
      </c>
    </row>
  </sheetData>
  <mergeCells count="1">
    <mergeCell ref="B1:D1"/>
  </mergeCells>
  <phoneticPr fontId="0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E28"/>
  <sheetViews>
    <sheetView workbookViewId="0">
      <selection activeCell="D4" sqref="D4"/>
    </sheetView>
  </sheetViews>
  <sheetFormatPr baseColWidth="10" defaultRowHeight="14"/>
  <cols>
    <col min="1" max="1" width="28.1640625" customWidth="1"/>
    <col min="2" max="4" width="14.5" customWidth="1"/>
  </cols>
  <sheetData>
    <row r="1" spans="1:4">
      <c r="A1" s="5"/>
      <c r="B1" s="54" t="s">
        <v>0</v>
      </c>
      <c r="C1" s="55"/>
      <c r="D1" s="56"/>
    </row>
    <row r="3" spans="1:4">
      <c r="A3" s="20" t="s">
        <v>15</v>
      </c>
      <c r="B3" s="21"/>
      <c r="C3" s="21"/>
      <c r="D3" s="22">
        <v>218.82</v>
      </c>
    </row>
    <row r="4" spans="1:4">
      <c r="A4" s="1" t="s">
        <v>21</v>
      </c>
      <c r="B4" s="3"/>
      <c r="C4" s="3"/>
      <c r="D4" s="11">
        <f>D3*1.5</f>
        <v>328.23</v>
      </c>
    </row>
    <row r="5" spans="1:4">
      <c r="A5" s="1" t="s">
        <v>1</v>
      </c>
      <c r="B5" s="3">
        <v>2</v>
      </c>
      <c r="C5" s="3"/>
      <c r="D5" s="6"/>
    </row>
    <row r="6" spans="1:4">
      <c r="A6" s="20" t="s">
        <v>22</v>
      </c>
      <c r="B6" s="21"/>
      <c r="C6" s="21"/>
      <c r="D6" s="23">
        <f>SUM(D4*B5)</f>
        <v>656.46</v>
      </c>
    </row>
    <row r="7" spans="1:4">
      <c r="A7" s="1" t="s">
        <v>4</v>
      </c>
      <c r="B7" s="3">
        <v>1250</v>
      </c>
      <c r="C7" s="3">
        <v>33</v>
      </c>
      <c r="D7" s="11">
        <f>SUM(B7)/C7</f>
        <v>37.878787878787875</v>
      </c>
    </row>
    <row r="8" spans="1:4">
      <c r="A8" s="1" t="s">
        <v>5</v>
      </c>
      <c r="B8" s="3"/>
      <c r="C8" s="3"/>
      <c r="D8" s="11">
        <v>3</v>
      </c>
    </row>
    <row r="9" spans="1:4">
      <c r="A9" s="1" t="s">
        <v>6</v>
      </c>
      <c r="B9" s="3"/>
      <c r="C9" s="3"/>
      <c r="D9" s="11">
        <v>10</v>
      </c>
    </row>
    <row r="10" spans="1:4">
      <c r="A10" s="1" t="s">
        <v>7</v>
      </c>
      <c r="B10" s="3"/>
      <c r="C10" s="3"/>
      <c r="D10" s="11">
        <v>3</v>
      </c>
    </row>
    <row r="11" spans="1:4">
      <c r="A11" s="1" t="s">
        <v>8</v>
      </c>
      <c r="B11" s="3"/>
      <c r="C11" s="3"/>
      <c r="D11" s="11">
        <v>0.3</v>
      </c>
    </row>
    <row r="12" spans="1:4">
      <c r="A12" s="1" t="s">
        <v>9</v>
      </c>
      <c r="B12" s="3"/>
      <c r="C12" s="3"/>
      <c r="D12" s="11">
        <v>3</v>
      </c>
    </row>
    <row r="13" spans="1:4">
      <c r="A13" s="1" t="s">
        <v>10</v>
      </c>
      <c r="B13" s="3"/>
      <c r="C13" s="3"/>
      <c r="D13" s="11">
        <v>3</v>
      </c>
    </row>
    <row r="14" spans="1:4">
      <c r="A14" s="1" t="s">
        <v>11</v>
      </c>
      <c r="B14" s="3"/>
      <c r="C14" s="3"/>
      <c r="D14" s="11">
        <v>3</v>
      </c>
    </row>
    <row r="15" spans="1:4">
      <c r="A15" s="1" t="s">
        <v>26</v>
      </c>
      <c r="B15" s="3"/>
      <c r="C15" s="3"/>
      <c r="D15" s="11">
        <v>70</v>
      </c>
    </row>
    <row r="16" spans="1:4">
      <c r="A16" s="1" t="s">
        <v>14</v>
      </c>
      <c r="B16" s="3">
        <v>600</v>
      </c>
      <c r="C16" s="3">
        <v>12</v>
      </c>
      <c r="D16" s="11">
        <f>(B16/C16)/C7</f>
        <v>1.5151515151515151</v>
      </c>
    </row>
    <row r="17" spans="1:5">
      <c r="A17" s="13" t="s">
        <v>12</v>
      </c>
      <c r="B17" s="8"/>
      <c r="C17" s="8"/>
      <c r="D17" s="14">
        <f>SUM(D6:D16)</f>
        <v>791.15393939393937</v>
      </c>
    </row>
    <row r="18" spans="1:5">
      <c r="A18" s="20" t="s">
        <v>13</v>
      </c>
      <c r="B18" s="21"/>
      <c r="C18" s="21"/>
      <c r="D18" s="26">
        <f>SUM(D17)/B5</f>
        <v>395.57696969696968</v>
      </c>
    </row>
    <row r="19" spans="1:5">
      <c r="A19" s="1" t="s">
        <v>23</v>
      </c>
      <c r="B19" s="3"/>
      <c r="C19" s="3"/>
      <c r="D19" s="11">
        <v>0</v>
      </c>
    </row>
    <row r="20" spans="1:5">
      <c r="A20" s="20" t="s">
        <v>25</v>
      </c>
      <c r="B20" s="21">
        <v>90</v>
      </c>
      <c r="C20" s="21"/>
      <c r="D20" s="26">
        <f>SUM(D18:D19)</f>
        <v>395.57696969696968</v>
      </c>
    </row>
    <row r="21" spans="1:5">
      <c r="A21" s="1" t="s">
        <v>24</v>
      </c>
      <c r="B21" s="9">
        <v>100</v>
      </c>
      <c r="C21" s="9"/>
      <c r="D21" s="11">
        <f>D22/10</f>
        <v>43.95299663299663</v>
      </c>
    </row>
    <row r="22" spans="1:5">
      <c r="A22" s="27" t="s">
        <v>25</v>
      </c>
      <c r="B22" s="28">
        <v>75</v>
      </c>
      <c r="C22" s="28"/>
      <c r="D22" s="29">
        <f>B21*D20/B20</f>
        <v>439.52996632996633</v>
      </c>
    </row>
    <row r="23" spans="1:5">
      <c r="A23" s="1" t="s">
        <v>2</v>
      </c>
      <c r="B23" s="12">
        <v>100</v>
      </c>
      <c r="C23" s="9"/>
      <c r="D23" s="7">
        <f>D24-D22</f>
        <v>146.5099887766554</v>
      </c>
      <c r="E23" s="2"/>
    </row>
    <row r="24" spans="1:5" ht="14.25" customHeight="1">
      <c r="A24" s="20" t="s">
        <v>16</v>
      </c>
      <c r="B24" s="24">
        <v>97</v>
      </c>
      <c r="C24" s="24"/>
      <c r="D24" s="25">
        <f>B23*D22/B22</f>
        <v>586.03995510662173</v>
      </c>
    </row>
    <row r="25" spans="1:5">
      <c r="A25" s="1" t="s">
        <v>18</v>
      </c>
      <c r="B25" s="12">
        <v>100</v>
      </c>
      <c r="C25" s="12"/>
      <c r="D25" s="10">
        <f>D26-D24</f>
        <v>18.124947065153265</v>
      </c>
    </row>
    <row r="26" spans="1:5">
      <c r="A26" s="15" t="s">
        <v>17</v>
      </c>
      <c r="B26" s="18">
        <v>70</v>
      </c>
      <c r="C26" s="18"/>
      <c r="D26" s="16">
        <f>B25*D24/B24</f>
        <v>604.164902171775</v>
      </c>
    </row>
    <row r="27" spans="1:5">
      <c r="A27" s="1" t="s">
        <v>19</v>
      </c>
      <c r="B27" s="12">
        <v>100</v>
      </c>
      <c r="C27" s="12"/>
      <c r="D27" s="10">
        <f>D28-D26</f>
        <v>258.9278152164751</v>
      </c>
    </row>
    <row r="28" spans="1:5" ht="14.25" customHeight="1">
      <c r="A28" s="4" t="s">
        <v>20</v>
      </c>
      <c r="B28" s="17"/>
      <c r="C28" s="17"/>
      <c r="D28" s="19">
        <f>B27*D26/B26</f>
        <v>863.09271738825009</v>
      </c>
    </row>
  </sheetData>
  <mergeCells count="1">
    <mergeCell ref="B1:D1"/>
  </mergeCells>
  <phoneticPr fontId="0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O65414"/>
  <sheetViews>
    <sheetView tabSelected="1" topLeftCell="A3" zoomScale="200" workbookViewId="0">
      <selection activeCell="D33" sqref="D33"/>
    </sheetView>
  </sheetViews>
  <sheetFormatPr baseColWidth="10" defaultRowHeight="14"/>
  <cols>
    <col min="1" max="1" width="28.1640625" customWidth="1"/>
    <col min="2" max="4" width="14.5" customWidth="1"/>
    <col min="6" max="6" width="23.6640625" bestFit="1" customWidth="1"/>
    <col min="7" max="7" width="11.83203125" customWidth="1"/>
    <col min="9" max="9" width="11" bestFit="1" customWidth="1"/>
    <col min="12" max="12" width="23.6640625" bestFit="1" customWidth="1"/>
  </cols>
  <sheetData>
    <row r="1" spans="1:15">
      <c r="A1" s="5"/>
      <c r="B1" s="57" t="s">
        <v>41</v>
      </c>
      <c r="C1" s="58"/>
      <c r="D1" s="59"/>
      <c r="E1" s="30"/>
    </row>
    <row r="2" spans="1:15">
      <c r="E2" s="30"/>
    </row>
    <row r="3" spans="1:15">
      <c r="A3" s="37" t="s">
        <v>27</v>
      </c>
      <c r="B3" s="41"/>
      <c r="C3" s="41"/>
      <c r="D3" s="42">
        <v>87</v>
      </c>
      <c r="E3" s="30"/>
    </row>
    <row r="4" spans="1:15">
      <c r="A4" s="13" t="s">
        <v>37</v>
      </c>
      <c r="B4" s="8"/>
      <c r="C4" s="8"/>
      <c r="D4" s="33">
        <f>D3*100/85</f>
        <v>102.35294117647059</v>
      </c>
      <c r="E4" s="30"/>
    </row>
    <row r="5" spans="1:15">
      <c r="A5" s="20" t="s">
        <v>21</v>
      </c>
      <c r="B5" s="21">
        <v>100</v>
      </c>
      <c r="C5" s="21">
        <v>1.25</v>
      </c>
      <c r="D5" s="25">
        <f>D4*C5</f>
        <v>127.94117647058825</v>
      </c>
      <c r="E5" s="30"/>
    </row>
    <row r="6" spans="1:15">
      <c r="A6" s="1" t="s">
        <v>36</v>
      </c>
      <c r="B6" s="12">
        <f>B5-C6</f>
        <v>65</v>
      </c>
      <c r="C6" s="3">
        <v>35</v>
      </c>
      <c r="D6" s="7">
        <f>D7-D5</f>
        <v>68.891402714932141</v>
      </c>
      <c r="E6" s="30"/>
      <c r="O6" s="31"/>
    </row>
    <row r="7" spans="1:15">
      <c r="A7" s="32" t="s">
        <v>34</v>
      </c>
      <c r="B7" s="38"/>
      <c r="C7" s="39"/>
      <c r="D7" s="44">
        <f>D5*B5/B6</f>
        <v>196.83257918552039</v>
      </c>
      <c r="E7" s="30"/>
      <c r="F7" s="30"/>
      <c r="J7" s="43"/>
    </row>
    <row r="8" spans="1:15">
      <c r="A8" s="1" t="s">
        <v>31</v>
      </c>
      <c r="B8" s="12">
        <f>B5-C8</f>
        <v>60</v>
      </c>
      <c r="C8" s="3">
        <v>40</v>
      </c>
      <c r="D8" s="10">
        <f>D7*C8/B5</f>
        <v>78.733031674208164</v>
      </c>
      <c r="E8" s="30"/>
      <c r="F8" s="30"/>
      <c r="J8" s="43"/>
    </row>
    <row r="9" spans="1:15">
      <c r="A9" s="15" t="s">
        <v>35</v>
      </c>
      <c r="B9" s="18"/>
      <c r="C9" s="18"/>
      <c r="D9" s="16">
        <f>D7*B5/B8</f>
        <v>328.05429864253398</v>
      </c>
      <c r="E9" s="30"/>
      <c r="F9" s="30"/>
      <c r="J9" s="43"/>
    </row>
    <row r="10" spans="1:15">
      <c r="A10" s="1" t="s">
        <v>29</v>
      </c>
      <c r="B10" s="12">
        <f>B5-C10</f>
        <v>92</v>
      </c>
      <c r="C10" s="3">
        <v>8</v>
      </c>
      <c r="D10" s="10">
        <f>D9*C10/B5</f>
        <v>26.244343891402718</v>
      </c>
    </row>
    <row r="11" spans="1:15">
      <c r="A11" s="4" t="s">
        <v>30</v>
      </c>
      <c r="B11" s="17"/>
      <c r="C11" s="17"/>
      <c r="D11" s="19">
        <f>D9+D10</f>
        <v>354.29864253393669</v>
      </c>
      <c r="E11" s="30"/>
    </row>
    <row r="14" spans="1:15">
      <c r="A14" s="5"/>
      <c r="B14" s="57" t="s">
        <v>32</v>
      </c>
      <c r="C14" s="58"/>
      <c r="D14" s="59"/>
      <c r="E14" s="30"/>
    </row>
    <row r="15" spans="1:15">
      <c r="E15" s="30"/>
    </row>
    <row r="16" spans="1:15">
      <c r="A16" s="13" t="s">
        <v>28</v>
      </c>
      <c r="B16" s="8"/>
      <c r="C16" s="8"/>
      <c r="D16" s="33">
        <v>73.13</v>
      </c>
      <c r="E16" s="30"/>
    </row>
    <row r="17" spans="1:15">
      <c r="A17" s="20" t="s">
        <v>21</v>
      </c>
      <c r="B17" s="21">
        <v>100</v>
      </c>
      <c r="C17" s="21">
        <v>1.25</v>
      </c>
      <c r="D17" s="25">
        <f>D16*C17</f>
        <v>91.412499999999994</v>
      </c>
      <c r="E17" s="30"/>
    </row>
    <row r="18" spans="1:15">
      <c r="A18" s="1" t="s">
        <v>36</v>
      </c>
      <c r="B18" s="12">
        <f>B17-C18</f>
        <v>65</v>
      </c>
      <c r="C18" s="3">
        <v>35</v>
      </c>
      <c r="D18" s="7">
        <f>D19-D17</f>
        <v>49.222115384615392</v>
      </c>
      <c r="E18" s="30"/>
      <c r="O18" s="31"/>
    </row>
    <row r="19" spans="1:15">
      <c r="A19" s="32" t="s">
        <v>34</v>
      </c>
      <c r="B19" s="38"/>
      <c r="C19" s="39"/>
      <c r="D19" s="44">
        <f>D17*B17/B18</f>
        <v>140.63461538461539</v>
      </c>
      <c r="E19" s="30"/>
      <c r="F19" s="30"/>
      <c r="J19" s="43"/>
    </row>
    <row r="20" spans="1:15">
      <c r="A20" s="1" t="s">
        <v>31</v>
      </c>
      <c r="B20" s="12">
        <f>B17-C20</f>
        <v>60</v>
      </c>
      <c r="C20" s="3">
        <v>40</v>
      </c>
      <c r="D20" s="10">
        <f>D19*C20/B17</f>
        <v>56.253846153846155</v>
      </c>
      <c r="E20" s="30"/>
      <c r="F20" s="30"/>
      <c r="J20" s="43"/>
    </row>
    <row r="21" spans="1:15">
      <c r="A21" s="15" t="s">
        <v>35</v>
      </c>
      <c r="B21" s="18"/>
      <c r="C21" s="18"/>
      <c r="D21" s="16">
        <f>D19*B17/B20</f>
        <v>234.39102564102566</v>
      </c>
      <c r="E21" s="30"/>
      <c r="F21" s="30"/>
      <c r="J21" s="43"/>
    </row>
    <row r="22" spans="1:15">
      <c r="A22" s="1" t="s">
        <v>29</v>
      </c>
      <c r="B22" s="12">
        <f>B17-C22</f>
        <v>92</v>
      </c>
      <c r="C22" s="3">
        <v>8</v>
      </c>
      <c r="D22" s="10">
        <f>D21*C22/B17</f>
        <v>18.751282051282054</v>
      </c>
    </row>
    <row r="23" spans="1:15">
      <c r="A23" s="4" t="s">
        <v>30</v>
      </c>
      <c r="B23" s="17"/>
      <c r="C23" s="17"/>
      <c r="D23" s="19">
        <f>D21+D22</f>
        <v>253.14230769230772</v>
      </c>
    </row>
    <row r="26" spans="1:15">
      <c r="A26" s="5"/>
      <c r="B26" s="57" t="s">
        <v>33</v>
      </c>
      <c r="C26" s="58"/>
      <c r="D26" s="59"/>
      <c r="E26" s="30"/>
    </row>
    <row r="27" spans="1:15">
      <c r="E27" s="30"/>
    </row>
    <row r="28" spans="1:15">
      <c r="A28" s="20" t="s">
        <v>21</v>
      </c>
      <c r="B28" s="21">
        <v>100</v>
      </c>
      <c r="C28" s="21"/>
      <c r="D28" s="36">
        <v>149.5</v>
      </c>
      <c r="E28" s="30"/>
    </row>
    <row r="29" spans="1:15">
      <c r="A29" s="1" t="s">
        <v>31</v>
      </c>
      <c r="B29" s="12">
        <f>B28-C29</f>
        <v>65</v>
      </c>
      <c r="C29" s="3">
        <v>35</v>
      </c>
      <c r="D29" s="7">
        <f>D30-D28</f>
        <v>80.5</v>
      </c>
      <c r="E29" s="30"/>
      <c r="O29" s="31"/>
    </row>
    <row r="30" spans="1:15">
      <c r="A30" s="32" t="s">
        <v>34</v>
      </c>
      <c r="B30" s="38"/>
      <c r="C30" s="39"/>
      <c r="D30" s="40">
        <f>D28*B28/B29</f>
        <v>230</v>
      </c>
      <c r="E30" s="30"/>
      <c r="F30" s="30"/>
      <c r="J30" s="43"/>
    </row>
    <row r="31" spans="1:15">
      <c r="A31" s="1" t="s">
        <v>31</v>
      </c>
      <c r="B31" s="12">
        <f>B28-C31</f>
        <v>60</v>
      </c>
      <c r="C31" s="3">
        <v>40</v>
      </c>
      <c r="D31" s="7">
        <f>D32-D30</f>
        <v>153.33333333333331</v>
      </c>
      <c r="E31" s="30"/>
      <c r="F31" s="30"/>
      <c r="J31" s="43"/>
    </row>
    <row r="32" spans="1:15">
      <c r="A32" s="15" t="s">
        <v>35</v>
      </c>
      <c r="B32" s="18"/>
      <c r="C32" s="18"/>
      <c r="D32" s="35">
        <f>D30*B28/B31</f>
        <v>383.33333333333331</v>
      </c>
      <c r="E32" s="30"/>
      <c r="F32" s="30"/>
      <c r="J32" s="43"/>
    </row>
    <row r="33" spans="1:15">
      <c r="A33" s="1" t="s">
        <v>29</v>
      </c>
      <c r="B33" s="12">
        <f>B28-C33</f>
        <v>92</v>
      </c>
      <c r="C33" s="3">
        <v>8</v>
      </c>
      <c r="D33" s="7">
        <f>D34-D32</f>
        <v>33.333333333333314</v>
      </c>
    </row>
    <row r="34" spans="1:15">
      <c r="A34" s="4" t="s">
        <v>30</v>
      </c>
      <c r="B34" s="17"/>
      <c r="C34" s="17"/>
      <c r="D34" s="34">
        <f>D32*B28/B33</f>
        <v>416.66666666666663</v>
      </c>
      <c r="E34" s="30"/>
    </row>
    <row r="35" spans="1:15" s="2" customFormat="1">
      <c r="A35" s="48"/>
      <c r="B35" s="49"/>
      <c r="C35" s="49"/>
      <c r="D35" s="50"/>
      <c r="E35" s="51"/>
    </row>
    <row r="37" spans="1:15">
      <c r="A37" s="5"/>
      <c r="B37" s="57" t="s">
        <v>38</v>
      </c>
      <c r="C37" s="58"/>
      <c r="D37" s="59"/>
      <c r="E37" s="30"/>
    </row>
    <row r="38" spans="1:15">
      <c r="E38" s="30"/>
    </row>
    <row r="39" spans="1:15">
      <c r="A39" s="1" t="s">
        <v>39</v>
      </c>
      <c r="B39" s="3">
        <v>108</v>
      </c>
      <c r="C39" s="3"/>
      <c r="D39" s="3">
        <v>44.9</v>
      </c>
      <c r="E39" s="30"/>
    </row>
    <row r="40" spans="1:15">
      <c r="A40" s="1" t="s">
        <v>29</v>
      </c>
      <c r="B40" s="3">
        <f>B39-C40</f>
        <v>100</v>
      </c>
      <c r="C40" s="3">
        <v>8</v>
      </c>
      <c r="D40" s="52">
        <f>D39*B40/B39</f>
        <v>41.574074074074076</v>
      </c>
      <c r="E40" s="30"/>
    </row>
    <row r="41" spans="1:15">
      <c r="A41" s="1" t="s">
        <v>40</v>
      </c>
      <c r="B41" s="3"/>
      <c r="C41" s="3">
        <v>0</v>
      </c>
      <c r="D41" s="53">
        <f>D40*(B42-C41)/B42</f>
        <v>41.574074074074076</v>
      </c>
      <c r="E41" s="30"/>
    </row>
    <row r="42" spans="1:15">
      <c r="A42" s="20" t="s">
        <v>21</v>
      </c>
      <c r="B42" s="21">
        <v>100</v>
      </c>
      <c r="C42" s="21"/>
      <c r="D42" s="36">
        <f>D41</f>
        <v>41.574074074074076</v>
      </c>
      <c r="E42" s="30"/>
    </row>
    <row r="43" spans="1:15">
      <c r="A43" s="1" t="s">
        <v>31</v>
      </c>
      <c r="B43" s="12">
        <f>B42-C43</f>
        <v>65</v>
      </c>
      <c r="C43" s="3">
        <v>35</v>
      </c>
      <c r="D43" s="7">
        <f>D44-D42</f>
        <v>22.386039886039889</v>
      </c>
      <c r="E43" s="30"/>
      <c r="O43" s="31"/>
    </row>
    <row r="44" spans="1:15">
      <c r="A44" s="32" t="s">
        <v>34</v>
      </c>
      <c r="B44" s="38"/>
      <c r="C44" s="39"/>
      <c r="D44" s="40">
        <f>D42*B42/B43</f>
        <v>63.960113960113965</v>
      </c>
      <c r="E44" s="30"/>
      <c r="F44" s="30"/>
      <c r="J44" s="43"/>
    </row>
    <row r="45" spans="1:15">
      <c r="A45" s="1" t="s">
        <v>31</v>
      </c>
      <c r="B45" s="12">
        <f>B42-C45</f>
        <v>100</v>
      </c>
      <c r="C45" s="3">
        <v>0</v>
      </c>
      <c r="D45" s="7">
        <f>D46-D44</f>
        <v>0</v>
      </c>
      <c r="E45" s="30"/>
      <c r="F45" s="30"/>
      <c r="J45" s="43"/>
    </row>
    <row r="46" spans="1:15">
      <c r="A46" s="15" t="s">
        <v>35</v>
      </c>
      <c r="B46" s="18"/>
      <c r="C46" s="18"/>
      <c r="D46" s="35">
        <f>D44*B42/B45</f>
        <v>63.960113960113965</v>
      </c>
      <c r="E46" s="30"/>
      <c r="F46" s="30"/>
      <c r="J46" s="43"/>
    </row>
    <row r="47" spans="1:15">
      <c r="A47" s="1" t="s">
        <v>29</v>
      </c>
      <c r="B47" s="12">
        <f>B42-C47</f>
        <v>92</v>
      </c>
      <c r="C47" s="3">
        <v>8</v>
      </c>
      <c r="D47" s="7">
        <f>D48-D46</f>
        <v>5.5617490400099072</v>
      </c>
    </row>
    <row r="48" spans="1:15">
      <c r="A48" s="4" t="s">
        <v>30</v>
      </c>
      <c r="B48" s="17"/>
      <c r="C48" s="17"/>
      <c r="D48" s="34">
        <f>D46*B42/B47</f>
        <v>69.521863000123872</v>
      </c>
      <c r="E48" s="30"/>
    </row>
    <row r="49" spans="1:5">
      <c r="A49" s="13"/>
      <c r="B49" s="45"/>
      <c r="C49" s="46"/>
      <c r="D49" s="47"/>
      <c r="E49" s="30"/>
    </row>
    <row r="65414" spans="15:15">
      <c r="O65414" s="31"/>
    </row>
  </sheetData>
  <sheetCalcPr fullCalcOnLoad="1"/>
  <mergeCells count="4">
    <mergeCell ref="B1:D1"/>
    <mergeCell ref="B14:D14"/>
    <mergeCell ref="B26:D26"/>
    <mergeCell ref="B37:D37"/>
  </mergeCells>
  <phoneticPr fontId="0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COSTING Tammaro</vt:lpstr>
      <vt:lpstr>COSTING Von Bergen</vt:lpstr>
      <vt:lpstr>NEW COSTING MOBIKA 2015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</dc:creator>
  <cp:lastModifiedBy>Office 2008 Converter</cp:lastModifiedBy>
  <cp:lastPrinted>2009-06-24T06:51:14Z</cp:lastPrinted>
  <dcterms:created xsi:type="dcterms:W3CDTF">2009-01-22T17:43:11Z</dcterms:created>
  <dcterms:modified xsi:type="dcterms:W3CDTF">2014-10-27T15:23:41Z</dcterms:modified>
</cp:coreProperties>
</file>