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20115" windowHeight="799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G18" i="2" l="1"/>
  <c r="F18" i="2"/>
  <c r="F12" i="2"/>
  <c r="F10" i="2"/>
  <c r="F8" i="2"/>
  <c r="F6" i="2"/>
  <c r="E18" i="2"/>
  <c r="D18" i="2"/>
  <c r="I10" i="1"/>
  <c r="J10" i="2"/>
  <c r="J8" i="2"/>
  <c r="I18" i="2"/>
  <c r="I10" i="2"/>
  <c r="I8" i="2"/>
  <c r="J12" i="2" l="1"/>
  <c r="I12" i="2"/>
  <c r="J6" i="2"/>
  <c r="I6" i="2"/>
  <c r="B18" i="2"/>
  <c r="H18" i="2"/>
  <c r="G168" i="1"/>
  <c r="D168" i="1"/>
  <c r="G167" i="1"/>
  <c r="D167" i="1"/>
  <c r="G190" i="1"/>
  <c r="E190" i="1"/>
  <c r="G189" i="1"/>
  <c r="E189" i="1"/>
  <c r="G188" i="1"/>
  <c r="E188" i="1"/>
  <c r="G187" i="1"/>
  <c r="E187" i="1"/>
  <c r="G186" i="1"/>
  <c r="E186" i="1"/>
  <c r="G185" i="1"/>
  <c r="E185" i="1"/>
  <c r="G184" i="1"/>
  <c r="E184" i="1"/>
  <c r="G183" i="1"/>
  <c r="E183" i="1"/>
  <c r="G182" i="1"/>
  <c r="G181" i="1"/>
  <c r="G180" i="1"/>
  <c r="E180" i="1"/>
  <c r="E176" i="1"/>
  <c r="B176" i="1"/>
  <c r="G166" i="1"/>
  <c r="D166" i="1"/>
  <c r="G165" i="1"/>
  <c r="D165" i="1"/>
  <c r="G164" i="1"/>
  <c r="D164" i="1"/>
  <c r="G163" i="1"/>
  <c r="D163" i="1"/>
  <c r="G162" i="1"/>
  <c r="D162" i="1"/>
  <c r="G161" i="1"/>
  <c r="D161" i="1"/>
  <c r="E128" i="1"/>
  <c r="G120" i="1"/>
  <c r="G119" i="1"/>
  <c r="G118" i="1"/>
  <c r="G117" i="1"/>
  <c r="G116" i="1"/>
  <c r="G115" i="1"/>
  <c r="G114" i="1"/>
  <c r="G113" i="1"/>
  <c r="D120" i="1"/>
  <c r="D119" i="1"/>
  <c r="D118" i="1"/>
  <c r="D117" i="1"/>
  <c r="D116" i="1"/>
  <c r="D115" i="1"/>
  <c r="D114" i="1"/>
  <c r="G142" i="1"/>
  <c r="E142" i="1"/>
  <c r="G141" i="1"/>
  <c r="E141" i="1"/>
  <c r="G140" i="1"/>
  <c r="E140" i="1"/>
  <c r="G139" i="1"/>
  <c r="E139" i="1"/>
  <c r="G138" i="1"/>
  <c r="E138" i="1"/>
  <c r="G137" i="1"/>
  <c r="E137" i="1"/>
  <c r="G136" i="1"/>
  <c r="E136" i="1"/>
  <c r="G135" i="1"/>
  <c r="E135" i="1"/>
  <c r="G134" i="1"/>
  <c r="G133" i="1"/>
  <c r="G132" i="1"/>
  <c r="E132" i="1"/>
  <c r="B128" i="1"/>
  <c r="D113" i="1"/>
  <c r="D128" i="1" s="1"/>
  <c r="B75" i="1"/>
  <c r="I26" i="1"/>
  <c r="I162" i="1" l="1"/>
  <c r="I166" i="1" s="1"/>
  <c r="G128" i="1"/>
  <c r="G151" i="1" s="1"/>
  <c r="E145" i="1"/>
  <c r="E192" i="1"/>
  <c r="D176" i="1"/>
  <c r="G176" i="1"/>
  <c r="G197" i="1" s="1"/>
  <c r="I114" i="1"/>
  <c r="I118" i="1" s="1"/>
  <c r="I123" i="1" s="1"/>
  <c r="I125" i="1" s="1"/>
  <c r="I127" i="1" s="1"/>
  <c r="G80" i="1"/>
  <c r="G81" i="1"/>
  <c r="G82" i="1"/>
  <c r="G83" i="1"/>
  <c r="G84" i="1"/>
  <c r="G85" i="1"/>
  <c r="G86" i="1"/>
  <c r="G87" i="1"/>
  <c r="G88" i="1"/>
  <c r="G89" i="1"/>
  <c r="G79" i="1"/>
  <c r="E83" i="1"/>
  <c r="E84" i="1"/>
  <c r="E85" i="1"/>
  <c r="E86" i="1"/>
  <c r="E87" i="1"/>
  <c r="E88" i="1"/>
  <c r="E89" i="1"/>
  <c r="E82" i="1"/>
  <c r="E79" i="1"/>
  <c r="E75" i="1"/>
  <c r="G68" i="1"/>
  <c r="G67" i="1"/>
  <c r="G66" i="1"/>
  <c r="G65" i="1"/>
  <c r="G64" i="1"/>
  <c r="G63" i="1"/>
  <c r="G62" i="1"/>
  <c r="G61" i="1"/>
  <c r="G60" i="1"/>
  <c r="D61" i="1"/>
  <c r="D62" i="1"/>
  <c r="D63" i="1"/>
  <c r="D64" i="1"/>
  <c r="D65" i="1"/>
  <c r="D66" i="1"/>
  <c r="D67" i="1"/>
  <c r="D68" i="1"/>
  <c r="D60" i="1"/>
  <c r="E31" i="1"/>
  <c r="I171" i="1" l="1"/>
  <c r="I173" i="1" s="1"/>
  <c r="E92" i="1"/>
  <c r="G75" i="1"/>
  <c r="G98" i="1" s="1"/>
  <c r="I61" i="1"/>
  <c r="D75" i="1"/>
  <c r="E27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31" i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8" i="1"/>
  <c r="I175" i="1" l="1"/>
  <c r="I177" i="1"/>
  <c r="G45" i="1"/>
  <c r="I29" i="1" s="1"/>
  <c r="G27" i="1"/>
  <c r="I16" i="1" l="1"/>
  <c r="G49" i="1"/>
  <c r="I30" i="1"/>
  <c r="I28" i="1"/>
  <c r="E44" i="1"/>
  <c r="E43" i="1"/>
  <c r="E42" i="1" l="1"/>
  <c r="E41" i="1" l="1"/>
  <c r="E40" i="1" l="1"/>
  <c r="E37" i="1" l="1"/>
  <c r="E36" i="1"/>
  <c r="E35" i="1"/>
  <c r="E32" i="1"/>
  <c r="D24" i="1" l="1"/>
  <c r="D2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I65" i="1" l="1"/>
  <c r="B27" i="1"/>
  <c r="I9" i="1"/>
  <c r="I70" i="1" l="1"/>
  <c r="I72" i="1" s="1"/>
  <c r="I74" i="1" s="1"/>
  <c r="D27" i="1"/>
  <c r="E39" i="1"/>
  <c r="E38" i="1"/>
  <c r="E33" i="1"/>
  <c r="E45" i="1" l="1"/>
  <c r="I13" i="1"/>
  <c r="I18" i="1" l="1"/>
  <c r="I20" i="1" l="1"/>
  <c r="I22" i="1" l="1"/>
  <c r="I23" i="1"/>
</calcChain>
</file>

<file path=xl/sharedStrings.xml><?xml version="1.0" encoding="utf-8"?>
<sst xmlns="http://schemas.openxmlformats.org/spreadsheetml/2006/main" count="422" uniqueCount="131">
  <si>
    <t xml:space="preserve">PLAN </t>
  </si>
  <si>
    <t>DE</t>
  </si>
  <si>
    <t>RESIEMBRA</t>
  </si>
  <si>
    <t>TOTAL</t>
  </si>
  <si>
    <t>1 er Año</t>
  </si>
  <si>
    <t xml:space="preserve">Variedad </t>
  </si>
  <si>
    <t>Cuscatleco</t>
  </si>
  <si>
    <t>mz</t>
  </si>
  <si>
    <t>Mano de Obra</t>
  </si>
  <si>
    <t>Jornales/</t>
  </si>
  <si>
    <t>Costo</t>
  </si>
  <si>
    <t>Costo/</t>
  </si>
  <si>
    <t>Jornales</t>
  </si>
  <si>
    <t xml:space="preserve">Costo </t>
  </si>
  <si>
    <t xml:space="preserve">                          Costo  de Producción</t>
  </si>
  <si>
    <t>Jornal</t>
  </si>
  <si>
    <t>Total $</t>
  </si>
  <si>
    <t>Descripción</t>
  </si>
  <si>
    <t>Recepa café</t>
  </si>
  <si>
    <t>COSTO MANO DE OBRA</t>
  </si>
  <si>
    <t>Hechura de Estacas</t>
  </si>
  <si>
    <t>COSTO DE RECOLECCIÓN</t>
  </si>
  <si>
    <t>Ahoyadura</t>
  </si>
  <si>
    <t>SUB TOTAL</t>
  </si>
  <si>
    <t>ADMINISTRACIÓN</t>
  </si>
  <si>
    <t>1a Fertilización Foliar</t>
  </si>
  <si>
    <t>2a Fertilización Foliar</t>
  </si>
  <si>
    <t>Siembra café</t>
  </si>
  <si>
    <t>Transporte café siembra</t>
  </si>
  <si>
    <t>Insumos</t>
  </si>
  <si>
    <t>Unidad</t>
  </si>
  <si>
    <t>Cantidad</t>
  </si>
  <si>
    <t>Precio</t>
  </si>
  <si>
    <t>Costo Total</t>
  </si>
  <si>
    <t>Otros</t>
  </si>
  <si>
    <t>Unitario</t>
  </si>
  <si>
    <t>Compra bolsa vivero</t>
  </si>
  <si>
    <t>millar</t>
  </si>
  <si>
    <t>Compra semilla</t>
  </si>
  <si>
    <t>lbs</t>
  </si>
  <si>
    <t>viaje</t>
  </si>
  <si>
    <t>Transporte de pulpa</t>
  </si>
  <si>
    <t>Recolección</t>
  </si>
  <si>
    <t>Produc.</t>
  </si>
  <si>
    <t>qq uva</t>
  </si>
  <si>
    <t>@</t>
  </si>
  <si>
    <t>Fertilizar ahoyadura</t>
  </si>
  <si>
    <t>ltr</t>
  </si>
  <si>
    <t>Carbendazim 50 CS</t>
  </si>
  <si>
    <t>Captan 50 WP</t>
  </si>
  <si>
    <t>gr</t>
  </si>
  <si>
    <t>Sub Total</t>
  </si>
  <si>
    <t>No árboles/</t>
  </si>
  <si>
    <t>INTERESES 11.25%</t>
  </si>
  <si>
    <t>10 mz</t>
  </si>
  <si>
    <t>COSTO INSUMOS, OTROS</t>
  </si>
  <si>
    <t>No Árboles/mz</t>
  </si>
  <si>
    <t>Total árboles finca</t>
  </si>
  <si>
    <t>1750/mz</t>
  </si>
  <si>
    <t>Costo/árbol café sembrado</t>
  </si>
  <si>
    <t>Delineado/Estaquillado</t>
  </si>
  <si>
    <t>1a Fertilización F 15-15-15</t>
  </si>
  <si>
    <t>2a Fertilización F 15-15-15</t>
  </si>
  <si>
    <t>3a Fertiluización Foliar</t>
  </si>
  <si>
    <t>1a Límpia</t>
  </si>
  <si>
    <t>2a Límpia</t>
  </si>
  <si>
    <t>3a Límpia</t>
  </si>
  <si>
    <t>Control Plagas/Enfermedad</t>
  </si>
  <si>
    <t>$</t>
  </si>
  <si>
    <t>Fórmula 15-15-15</t>
  </si>
  <si>
    <t>lbr</t>
  </si>
  <si>
    <t>Enraizador</t>
  </si>
  <si>
    <t>Fómula 12-61-0</t>
  </si>
  <si>
    <t>kg</t>
  </si>
  <si>
    <t>Comprar Concha</t>
  </si>
  <si>
    <t>Costo Jorn</t>
  </si>
  <si>
    <t>Bayfidan Duo 1.4 GR</t>
  </si>
  <si>
    <t>Alto 10 SL</t>
  </si>
  <si>
    <t>lts</t>
  </si>
  <si>
    <t>Rimazinón 60 EC</t>
  </si>
  <si>
    <t>El Jocote-San Fernándo</t>
  </si>
  <si>
    <t>4 mz</t>
  </si>
  <si>
    <t>cc</t>
  </si>
  <si>
    <t xml:space="preserve">Herbicida Glifosato </t>
  </si>
  <si>
    <t>PRESUPUESTADO</t>
  </si>
  <si>
    <t>REALIZADO</t>
  </si>
  <si>
    <t>Herbicida Plot</t>
  </si>
  <si>
    <t>RC/JT/4</t>
  </si>
  <si>
    <t>RIA/AS/4</t>
  </si>
  <si>
    <t>RCA/AS/4</t>
  </si>
  <si>
    <t>CICLO  AGRÍCOLA           2014/2015</t>
  </si>
  <si>
    <t>Bourbon, Pacas</t>
  </si>
  <si>
    <t>Picadores Recepa</t>
  </si>
  <si>
    <t>3a Fertilización Foliar</t>
  </si>
  <si>
    <t>1er Control Roya</t>
  </si>
  <si>
    <t>2o Control Roya</t>
  </si>
  <si>
    <t>MANTENIMIENTO</t>
  </si>
  <si>
    <t>30 MANZANAS</t>
  </si>
  <si>
    <t xml:space="preserve">Caficultor:Sra. Renné Margarita Funes de Gagnnere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</si>
  <si>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Transporte de Cachaza</t>
  </si>
  <si>
    <t>Área Recepa:                                           12</t>
  </si>
  <si>
    <t>El Jocote, San Fernándo</t>
  </si>
  <si>
    <t>Elaborado por: Humberto Antonio Espinoza P.</t>
  </si>
  <si>
    <t>Costo/manzana</t>
  </si>
  <si>
    <t>45 MANZANAS</t>
  </si>
  <si>
    <t>Áreade Mantenimiento:                                           12</t>
  </si>
  <si>
    <t>Límpia árbol</t>
  </si>
  <si>
    <t>8 MANZANAS</t>
  </si>
  <si>
    <t>5o Año</t>
  </si>
  <si>
    <t>Costo/árbol</t>
  </si>
  <si>
    <t xml:space="preserve"> El Jocote, San Fernándo</t>
  </si>
  <si>
    <t>Producción Esperada 160 qq oro</t>
  </si>
  <si>
    <t>Área de Resiembra:                                           12</t>
  </si>
  <si>
    <t>No Árboles 7000</t>
  </si>
  <si>
    <t>PROYECTO</t>
  </si>
  <si>
    <t>CT JORNALES</t>
  </si>
  <si>
    <t>CT INSUMOS</t>
  </si>
  <si>
    <t>ÁREA Mz</t>
  </si>
  <si>
    <t>Plan de Mantenimiento</t>
  </si>
  <si>
    <t>Bourbon</t>
  </si>
  <si>
    <t xml:space="preserve">Resiembra Total Variedad Cuscatleco </t>
  </si>
  <si>
    <t>VARIEDAD</t>
  </si>
  <si>
    <t>COSTO TOTAL</t>
  </si>
  <si>
    <t>INVERSIÓN/Mz</t>
  </si>
  <si>
    <t>INVERSIÓN/ÁRB</t>
  </si>
  <si>
    <t>TEMPORADA 2014/2015</t>
  </si>
  <si>
    <t xml:space="preserve">Plan de Recepa Total </t>
  </si>
  <si>
    <t>Intereses</t>
  </si>
  <si>
    <t xml:space="preserve">                                                             PLAN DE RESIEMBRA Y MANTENIMIENTO DE 87 MANZANAS EN FINCAS EL JOCOTE Y SAN FERNÁNDO</t>
  </si>
  <si>
    <t>Plan de Mantenimiento Cuscatleco</t>
  </si>
  <si>
    <t>Transportar Cachaza Ahoy.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</si>
</sst>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8" formatCode="&quot;$&quot;#,##0.00_);[Red]\(&quot;$&quot;#,##0.00\)"/>
    <numFmt numFmtId="43" formatCode="_(* #,##0.00_);_(* \(#,##0.00\);_(* &quot;-&quot;??_);_(@_)"/>
    <numFmt numFmtId="164" formatCode="0.000"/>
    <numFmt numFmtId="165" formatCode="#,##0.000"/>
  </numFmts>
  <fonts count="9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b/>
      <u/>
      <sz val="8"/>
      <color theme="1"/>
      <name val="Arial"/>
      <family val="2"/>
    </font>
    <font>
      <sz val="8"/>
      <color theme="1"/>
      <name val="Arial"/>
      <family val="2"/>
    </font>
    <font>
      <b/>
      <sz val="9"/>
      <color theme="1"/>
      <name val="Arial"/>
      <family val="2"/>
    </font>
    <font>
      <sz val="11"/>
      <color theme="1"/>
      <name val="Arial"/>
      <family val="2"/>
    </font>
    <font>
      <b/>
      <u val="double"/>
      <sz val="8"/>
      <color theme="1"/>
      <name val="Arial"/>
      <family val="2"/>
    </font>
    <font>
      <sz val="9"/>
      <color theme="1"/>
      <name val="Calibri"/>
      <family val="2"/>
      <scheme val="minor"/>
    </font>
    <font>
      <sz val="9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1" fillId="0" borderId="1" xfId="0" applyFont="1" applyBorder="1" applyAlignment="1">
      <alignment horizontal="left"/>
    </xf>
    <xf numFmtId="2" fontId="1" fillId="0" borderId="1" xfId="0" applyNumberFormat="1" applyFont="1" applyBorder="1" applyAlignment="1">
      <alignment horizontal="center"/>
    </xf>
    <xf numFmtId="4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left"/>
    </xf>
    <xf numFmtId="4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3" fillId="0" borderId="4" xfId="0" applyFont="1" applyBorder="1"/>
    <xf numFmtId="0" fontId="1" fillId="0" borderId="7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8" fontId="1" fillId="0" borderId="5" xfId="0" applyNumberFormat="1" applyFont="1" applyBorder="1" applyAlignment="1">
      <alignment horizontal="center"/>
    </xf>
    <xf numFmtId="0" fontId="3" fillId="0" borderId="7" xfId="0" applyFont="1" applyBorder="1"/>
    <xf numFmtId="2" fontId="3" fillId="0" borderId="7" xfId="0" applyNumberFormat="1" applyFont="1" applyBorder="1" applyAlignment="1">
      <alignment horizontal="center"/>
    </xf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2" fontId="3" fillId="0" borderId="4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2" fontId="3" fillId="0" borderId="6" xfId="0" applyNumberFormat="1" applyFont="1" applyBorder="1" applyAlignment="1">
      <alignment horizontal="center"/>
    </xf>
    <xf numFmtId="0" fontId="1" fillId="0" borderId="1" xfId="0" applyFont="1" applyBorder="1"/>
    <xf numFmtId="2" fontId="1" fillId="0" borderId="6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10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8" fontId="1" fillId="0" borderId="7" xfId="0" applyNumberFormat="1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0" fontId="1" fillId="0" borderId="11" xfId="0" applyFont="1" applyFill="1" applyBorder="1"/>
    <xf numFmtId="0" fontId="3" fillId="0" borderId="5" xfId="0" applyFont="1" applyBorder="1" applyAlignment="1">
      <alignment horizontal="center"/>
    </xf>
    <xf numFmtId="0" fontId="3" fillId="0" borderId="7" xfId="0" applyFont="1" applyBorder="1" applyAlignment="1">
      <alignment horizontal="left"/>
    </xf>
    <xf numFmtId="0" fontId="3" fillId="0" borderId="0" xfId="0" applyFont="1"/>
    <xf numFmtId="0" fontId="1" fillId="0" borderId="0" xfId="0" applyFont="1" applyFill="1" applyBorder="1"/>
    <xf numFmtId="3" fontId="3" fillId="0" borderId="7" xfId="0" applyNumberFormat="1" applyFont="1" applyBorder="1" applyAlignment="1">
      <alignment horizontal="center"/>
    </xf>
    <xf numFmtId="0" fontId="4" fillId="0" borderId="0" xfId="0" applyFont="1"/>
    <xf numFmtId="2" fontId="3" fillId="0" borderId="10" xfId="0" applyNumberFormat="1" applyFont="1" applyBorder="1" applyAlignment="1">
      <alignment horizontal="center"/>
    </xf>
    <xf numFmtId="3" fontId="1" fillId="0" borderId="0" xfId="0" applyNumberFormat="1" applyFont="1" applyAlignment="1">
      <alignment horizontal="center"/>
    </xf>
    <xf numFmtId="3" fontId="1" fillId="0" borderId="1" xfId="0" applyNumberFormat="1" applyFont="1" applyBorder="1" applyAlignment="1">
      <alignment horizontal="center"/>
    </xf>
    <xf numFmtId="1" fontId="1" fillId="0" borderId="1" xfId="0" applyNumberFormat="1" applyFont="1" applyBorder="1" applyAlignment="1">
      <alignment horizontal="center"/>
    </xf>
    <xf numFmtId="164" fontId="1" fillId="0" borderId="1" xfId="0" applyNumberFormat="1" applyFont="1" applyBorder="1" applyAlignment="1">
      <alignment horizontal="center"/>
    </xf>
    <xf numFmtId="165" fontId="1" fillId="0" borderId="1" xfId="0" applyNumberFormat="1" applyFont="1" applyBorder="1" applyAlignment="1">
      <alignment horizontal="center"/>
    </xf>
    <xf numFmtId="43" fontId="1" fillId="0" borderId="7" xfId="0" applyNumberFormat="1" applyFont="1" applyBorder="1" applyAlignment="1">
      <alignment horizontal="center"/>
    </xf>
    <xf numFmtId="164" fontId="3" fillId="0" borderId="10" xfId="0" applyNumberFormat="1" applyFont="1" applyBorder="1" applyAlignment="1">
      <alignment horizontal="center"/>
    </xf>
    <xf numFmtId="2" fontId="1" fillId="0" borderId="10" xfId="0" applyNumberFormat="1" applyFont="1" applyBorder="1" applyAlignment="1">
      <alignment horizontal="center"/>
    </xf>
    <xf numFmtId="43" fontId="3" fillId="0" borderId="1" xfId="0" applyNumberFormat="1" applyFont="1" applyBorder="1" applyAlignment="1">
      <alignment horizontal="center"/>
    </xf>
    <xf numFmtId="43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2" fontId="5" fillId="0" borderId="9" xfId="0" applyNumberFormat="1" applyFont="1" applyBorder="1" applyAlignment="1">
      <alignment horizontal="center"/>
    </xf>
    <xf numFmtId="0" fontId="1" fillId="0" borderId="13" xfId="0" applyFont="1" applyBorder="1" applyAlignment="1">
      <alignment horizontal="center"/>
    </xf>
    <xf numFmtId="0" fontId="1" fillId="0" borderId="14" xfId="0" applyFont="1" applyBorder="1" applyAlignment="1">
      <alignment horizontal="center"/>
    </xf>
    <xf numFmtId="0" fontId="3" fillId="0" borderId="15" xfId="0" applyFont="1" applyBorder="1" applyAlignment="1">
      <alignment horizontal="center"/>
    </xf>
    <xf numFmtId="2" fontId="3" fillId="0" borderId="15" xfId="0" applyNumberFormat="1" applyFont="1" applyBorder="1" applyAlignment="1">
      <alignment horizontal="center"/>
    </xf>
    <xf numFmtId="2" fontId="3" fillId="0" borderId="16" xfId="0" applyNumberFormat="1" applyFont="1" applyBorder="1" applyAlignment="1">
      <alignment horizontal="center"/>
    </xf>
    <xf numFmtId="0" fontId="3" fillId="0" borderId="16" xfId="0" applyFont="1" applyBorder="1" applyAlignment="1">
      <alignment horizontal="center"/>
    </xf>
    <xf numFmtId="2" fontId="1" fillId="0" borderId="16" xfId="0" applyNumberFormat="1" applyFont="1" applyBorder="1" applyAlignment="1">
      <alignment horizontal="center"/>
    </xf>
    <xf numFmtId="8" fontId="1" fillId="0" borderId="15" xfId="0" applyNumberFormat="1" applyFont="1" applyBorder="1" applyAlignment="1">
      <alignment horizontal="center"/>
    </xf>
    <xf numFmtId="2" fontId="1" fillId="0" borderId="15" xfId="0" applyNumberFormat="1" applyFont="1" applyBorder="1" applyAlignment="1">
      <alignment horizontal="center"/>
    </xf>
    <xf numFmtId="0" fontId="0" fillId="0" borderId="0" xfId="0" applyBorder="1"/>
    <xf numFmtId="1" fontId="1" fillId="0" borderId="9" xfId="0" applyNumberFormat="1" applyFont="1" applyBorder="1" applyAlignment="1">
      <alignment horizontal="center"/>
    </xf>
    <xf numFmtId="0" fontId="1" fillId="0" borderId="6" xfId="0" applyFont="1" applyBorder="1"/>
    <xf numFmtId="0" fontId="1" fillId="0" borderId="8" xfId="0" applyFont="1" applyBorder="1"/>
    <xf numFmtId="0" fontId="1" fillId="0" borderId="9" xfId="0" applyFont="1" applyBorder="1"/>
    <xf numFmtId="3" fontId="1" fillId="0" borderId="9" xfId="0" applyNumberFormat="1" applyFont="1" applyBorder="1" applyAlignment="1">
      <alignment horizontal="center"/>
    </xf>
    <xf numFmtId="0" fontId="1" fillId="0" borderId="10" xfId="0" applyFont="1" applyBorder="1"/>
    <xf numFmtId="2" fontId="1" fillId="0" borderId="11" xfId="0" applyNumberFormat="1" applyFont="1" applyBorder="1" applyAlignment="1">
      <alignment horizontal="center"/>
    </xf>
    <xf numFmtId="2" fontId="1" fillId="0" borderId="0" xfId="0" applyNumberFormat="1" applyFont="1" applyAlignment="1">
      <alignment horizontal="center"/>
    </xf>
    <xf numFmtId="0" fontId="5" fillId="0" borderId="1" xfId="0" applyFont="1" applyBorder="1"/>
    <xf numFmtId="0" fontId="3" fillId="0" borderId="11" xfId="0" applyFont="1" applyBorder="1" applyAlignment="1">
      <alignment horizontal="center"/>
    </xf>
    <xf numFmtId="2" fontId="6" fillId="0" borderId="1" xfId="0" applyNumberFormat="1" applyFont="1" applyBorder="1" applyAlignment="1">
      <alignment horizontal="center"/>
    </xf>
    <xf numFmtId="0" fontId="0" fillId="0" borderId="0" xfId="0" applyAlignment="1"/>
    <xf numFmtId="0" fontId="5" fillId="0" borderId="0" xfId="0" applyFont="1"/>
    <xf numFmtId="0" fontId="4" fillId="0" borderId="1" xfId="0" applyFont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0" fontId="7" fillId="0" borderId="1" xfId="0" applyFont="1" applyBorder="1" applyAlignment="1"/>
    <xf numFmtId="0" fontId="7" fillId="0" borderId="0" xfId="0" applyFont="1" applyAlignment="1"/>
    <xf numFmtId="0" fontId="7" fillId="0" borderId="0" xfId="0" applyFont="1" applyAlignment="1">
      <alignment horizontal="center"/>
    </xf>
    <xf numFmtId="0" fontId="7" fillId="0" borderId="0" xfId="0" applyFont="1"/>
    <xf numFmtId="0" fontId="8" fillId="0" borderId="1" xfId="0" applyFont="1" applyBorder="1" applyAlignment="1">
      <alignment horizontal="center"/>
    </xf>
    <xf numFmtId="0" fontId="8" fillId="0" borderId="1" xfId="0" applyFont="1" applyBorder="1"/>
    <xf numFmtId="2" fontId="8" fillId="0" borderId="1" xfId="0" applyNumberFormat="1" applyFont="1" applyBorder="1" applyAlignment="1">
      <alignment horizontal="center"/>
    </xf>
    <xf numFmtId="0" fontId="8" fillId="0" borderId="1" xfId="0" applyFont="1" applyBorder="1" applyAlignment="1"/>
    <xf numFmtId="0" fontId="4" fillId="0" borderId="1" xfId="0" applyFont="1" applyBorder="1" applyAlignme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00"/>
  <sheetViews>
    <sheetView tabSelected="1" workbookViewId="0">
      <selection activeCell="J15" sqref="J15"/>
    </sheetView>
  </sheetViews>
  <sheetFormatPr baseColWidth="10" defaultRowHeight="15" x14ac:dyDescent="0.25"/>
  <cols>
    <col min="1" max="1" width="19.5703125" customWidth="1"/>
    <col min="2" max="7" width="9.5703125" customWidth="1"/>
    <col min="8" max="8" width="22" customWidth="1"/>
  </cols>
  <sheetData>
    <row r="1" spans="1:12" ht="9.9499999999999993" customHeight="1" x14ac:dyDescent="0.25">
      <c r="A1" s="8"/>
      <c r="B1" s="9" t="s">
        <v>0</v>
      </c>
      <c r="C1" s="37"/>
      <c r="D1" s="9" t="s">
        <v>1</v>
      </c>
      <c r="E1" s="9"/>
      <c r="F1" s="9" t="s">
        <v>2</v>
      </c>
      <c r="G1" s="9"/>
      <c r="H1" s="9" t="s">
        <v>3</v>
      </c>
      <c r="I1" s="9" t="s">
        <v>4</v>
      </c>
    </row>
    <row r="2" spans="1:12" ht="9.9499999999999993" customHeight="1" x14ac:dyDescent="0.25">
      <c r="A2" s="8"/>
      <c r="B2" s="8"/>
      <c r="C2" s="8"/>
      <c r="D2" s="8" t="s">
        <v>90</v>
      </c>
      <c r="E2" s="8"/>
      <c r="F2" s="8"/>
      <c r="G2" s="8"/>
      <c r="H2" s="9"/>
      <c r="I2" s="8"/>
    </row>
    <row r="3" spans="1:12" ht="9.9499999999999993" customHeight="1" x14ac:dyDescent="0.25">
      <c r="A3" s="8" t="s">
        <v>98</v>
      </c>
      <c r="B3" s="8"/>
      <c r="C3" s="8"/>
      <c r="D3" s="8"/>
      <c r="E3" s="40" t="s">
        <v>5</v>
      </c>
      <c r="F3" s="40" t="s">
        <v>6</v>
      </c>
      <c r="G3" s="8"/>
      <c r="H3" s="9" t="s">
        <v>113</v>
      </c>
      <c r="I3" s="8"/>
    </row>
    <row r="4" spans="1:12" ht="9.9499999999999993" customHeight="1" x14ac:dyDescent="0.25">
      <c r="A4" s="8" t="s">
        <v>112</v>
      </c>
      <c r="B4" s="9"/>
      <c r="C4" s="9">
        <v>4</v>
      </c>
      <c r="D4" s="9" t="s">
        <v>7</v>
      </c>
      <c r="E4" s="8" t="s">
        <v>52</v>
      </c>
      <c r="F4" s="9" t="s">
        <v>7</v>
      </c>
      <c r="G4" s="42" t="s">
        <v>58</v>
      </c>
      <c r="H4" s="9" t="s">
        <v>80</v>
      </c>
      <c r="I4" s="8"/>
    </row>
    <row r="5" spans="1:12" ht="9.9499999999999993" customHeight="1" x14ac:dyDescent="0.25">
      <c r="A5" s="10"/>
      <c r="B5" s="55"/>
      <c r="C5" s="13" t="s">
        <v>84</v>
      </c>
      <c r="D5" s="58"/>
      <c r="E5" s="13"/>
      <c r="F5" s="13" t="s">
        <v>85</v>
      </c>
      <c r="G5" s="58"/>
      <c r="H5" s="13" t="s">
        <v>14</v>
      </c>
      <c r="I5" s="14"/>
    </row>
    <row r="6" spans="1:12" ht="9.9499999999999993" customHeight="1" x14ac:dyDescent="0.25">
      <c r="A6" s="10" t="s">
        <v>8</v>
      </c>
      <c r="B6" s="53" t="s">
        <v>9</v>
      </c>
      <c r="C6" s="54" t="s">
        <v>10</v>
      </c>
      <c r="D6" s="59" t="s">
        <v>11</v>
      </c>
      <c r="E6" s="54" t="s">
        <v>75</v>
      </c>
      <c r="F6" s="53" t="s">
        <v>10</v>
      </c>
      <c r="G6" s="59" t="s">
        <v>13</v>
      </c>
      <c r="H6" s="13"/>
      <c r="I6" s="17"/>
      <c r="L6" s="67"/>
    </row>
    <row r="7" spans="1:12" ht="9.9499999999999993" customHeight="1" x14ac:dyDescent="0.25">
      <c r="A7" s="15"/>
      <c r="B7" s="16" t="s">
        <v>81</v>
      </c>
      <c r="C7" s="17" t="s">
        <v>15</v>
      </c>
      <c r="D7" s="60" t="s">
        <v>7</v>
      </c>
      <c r="E7" s="35"/>
      <c r="F7" s="18"/>
      <c r="G7" s="65" t="s">
        <v>16</v>
      </c>
      <c r="H7" s="14" t="s">
        <v>17</v>
      </c>
      <c r="I7" s="19">
        <v>0</v>
      </c>
    </row>
    <row r="8" spans="1:12" ht="9.9499999999999993" customHeight="1" x14ac:dyDescent="0.25">
      <c r="A8" s="22" t="s">
        <v>18</v>
      </c>
      <c r="B8" s="23">
        <v>24</v>
      </c>
      <c r="C8" s="35">
        <v>4.59</v>
      </c>
      <c r="D8" s="61">
        <f t="shared" ref="D8:D13" si="0">AVERAGE(B8*C8)</f>
        <v>110.16</v>
      </c>
      <c r="E8" s="56">
        <v>24</v>
      </c>
      <c r="F8" s="35">
        <v>4.59</v>
      </c>
      <c r="G8" s="61">
        <f>AVERAGE(B8*C8)</f>
        <v>110.16</v>
      </c>
      <c r="H8" s="14"/>
      <c r="I8" s="19"/>
    </row>
    <row r="9" spans="1:12" ht="9.9499999999999993" customHeight="1" x14ac:dyDescent="0.25">
      <c r="A9" s="22" t="s">
        <v>60</v>
      </c>
      <c r="B9" s="23">
        <v>48</v>
      </c>
      <c r="C9" s="35">
        <v>4.59</v>
      </c>
      <c r="D9" s="61">
        <f t="shared" si="0"/>
        <v>220.32</v>
      </c>
      <c r="E9" s="56">
        <v>48</v>
      </c>
      <c r="F9" s="35">
        <v>4.59</v>
      </c>
      <c r="G9" s="61">
        <f t="shared" ref="G9:G24" si="1">AVERAGE(B9*C9)</f>
        <v>220.32</v>
      </c>
      <c r="H9" s="5" t="s">
        <v>19</v>
      </c>
      <c r="I9" s="2">
        <f>SUM(G8+G9+G10+G11+G12+G13+G14+G15+G16+G17+G18+G19+G20+G21+G22+G23+G24+G25+G26)</f>
        <v>2790.72</v>
      </c>
    </row>
    <row r="10" spans="1:12" ht="9.9499999999999993" customHeight="1" x14ac:dyDescent="0.25">
      <c r="A10" s="22" t="s">
        <v>20</v>
      </c>
      <c r="B10" s="23">
        <v>16</v>
      </c>
      <c r="C10" s="35">
        <v>4.59</v>
      </c>
      <c r="D10" s="61">
        <f t="shared" si="0"/>
        <v>73.44</v>
      </c>
      <c r="E10" s="56">
        <v>16</v>
      </c>
      <c r="F10" s="35">
        <v>4.59</v>
      </c>
      <c r="G10" s="61">
        <f t="shared" si="1"/>
        <v>73.44</v>
      </c>
      <c r="H10" s="5" t="s">
        <v>55</v>
      </c>
      <c r="I10" s="2">
        <f>SUM(G33+G34+G35+G36+G37+G38+G39+G40+G41+G42+G43+G44)</f>
        <v>6988.5831999999991</v>
      </c>
    </row>
    <row r="11" spans="1:12" ht="9.9499999999999993" customHeight="1" x14ac:dyDescent="0.25">
      <c r="A11" s="22" t="s">
        <v>22</v>
      </c>
      <c r="B11" s="23">
        <v>144</v>
      </c>
      <c r="C11" s="35">
        <v>4.59</v>
      </c>
      <c r="D11" s="61">
        <f t="shared" si="0"/>
        <v>660.96</v>
      </c>
      <c r="E11" s="56">
        <v>144</v>
      </c>
      <c r="F11" s="35">
        <v>4.59</v>
      </c>
      <c r="G11" s="61">
        <f t="shared" si="1"/>
        <v>660.96</v>
      </c>
      <c r="H11" s="5" t="s">
        <v>21</v>
      </c>
      <c r="I11" s="2"/>
    </row>
    <row r="12" spans="1:12" ht="9.9499999999999993" customHeight="1" x14ac:dyDescent="0.25">
      <c r="A12" s="22" t="s">
        <v>46</v>
      </c>
      <c r="B12" s="23">
        <v>144</v>
      </c>
      <c r="C12" s="35">
        <v>4.59</v>
      </c>
      <c r="D12" s="61">
        <f t="shared" si="0"/>
        <v>660.96</v>
      </c>
      <c r="E12" s="56">
        <v>144</v>
      </c>
      <c r="F12" s="35">
        <v>4.59</v>
      </c>
      <c r="G12" s="61">
        <f t="shared" si="1"/>
        <v>660.96</v>
      </c>
      <c r="H12" s="5"/>
      <c r="I12" s="4"/>
    </row>
    <row r="13" spans="1:12" ht="9.9499999999999993" customHeight="1" x14ac:dyDescent="0.25">
      <c r="A13" s="22" t="s">
        <v>130</v>
      </c>
      <c r="B13" s="23">
        <v>32</v>
      </c>
      <c r="C13" s="35">
        <v>4.59</v>
      </c>
      <c r="D13" s="61">
        <f t="shared" si="0"/>
        <v>146.88</v>
      </c>
      <c r="E13" s="56">
        <v>32</v>
      </c>
      <c r="F13" s="35">
        <v>4.59</v>
      </c>
      <c r="G13" s="61">
        <f t="shared" si="1"/>
        <v>146.88</v>
      </c>
      <c r="H13" s="5" t="s">
        <v>23</v>
      </c>
      <c r="I13" s="2">
        <f>SUM(I9:I12)</f>
        <v>9779.3031999999985</v>
      </c>
    </row>
    <row r="14" spans="1:12" ht="9.9499999999999993" customHeight="1" x14ac:dyDescent="0.25">
      <c r="A14" s="22" t="s">
        <v>27</v>
      </c>
      <c r="B14" s="23">
        <v>36</v>
      </c>
      <c r="C14" s="35">
        <v>4.59</v>
      </c>
      <c r="D14" s="61">
        <f t="shared" ref="D14:D16" si="2">AVERAGE(B14*C14)</f>
        <v>165.24</v>
      </c>
      <c r="E14" s="56">
        <v>36</v>
      </c>
      <c r="F14" s="35">
        <v>4.59</v>
      </c>
      <c r="G14" s="61">
        <f t="shared" si="1"/>
        <v>165.24</v>
      </c>
      <c r="H14" s="5"/>
      <c r="I14" s="4"/>
    </row>
    <row r="15" spans="1:12" ht="9.9499999999999993" customHeight="1" x14ac:dyDescent="0.25">
      <c r="A15" s="22" t="s">
        <v>28</v>
      </c>
      <c r="B15" s="23">
        <v>36</v>
      </c>
      <c r="C15" s="35">
        <v>4.59</v>
      </c>
      <c r="D15" s="61">
        <f t="shared" si="2"/>
        <v>165.24</v>
      </c>
      <c r="E15" s="56">
        <v>36</v>
      </c>
      <c r="F15" s="35">
        <v>4.59</v>
      </c>
      <c r="G15" s="61">
        <f t="shared" si="1"/>
        <v>165.24</v>
      </c>
      <c r="H15" s="5" t="s">
        <v>24</v>
      </c>
      <c r="I15" s="2"/>
    </row>
    <row r="16" spans="1:12" ht="9.9499999999999993" customHeight="1" x14ac:dyDescent="0.25">
      <c r="A16" s="22" t="s">
        <v>61</v>
      </c>
      <c r="B16" s="23">
        <v>16</v>
      </c>
      <c r="C16" s="35">
        <v>4.59</v>
      </c>
      <c r="D16" s="61">
        <f t="shared" si="2"/>
        <v>73.44</v>
      </c>
      <c r="E16" s="56">
        <v>16</v>
      </c>
      <c r="F16" s="35">
        <v>4.59</v>
      </c>
      <c r="G16" s="61">
        <f t="shared" si="1"/>
        <v>73.44</v>
      </c>
      <c r="H16" s="5" t="s">
        <v>23</v>
      </c>
      <c r="I16" s="2">
        <f>SUM(G27+G45)</f>
        <v>9779.3031999999985</v>
      </c>
    </row>
    <row r="17" spans="1:12" ht="9.9499999999999993" customHeight="1" x14ac:dyDescent="0.25">
      <c r="A17" s="22" t="s">
        <v>62</v>
      </c>
      <c r="B17" s="23">
        <v>16</v>
      </c>
      <c r="C17" s="35">
        <v>4.59</v>
      </c>
      <c r="D17" s="62">
        <f>AVERAGE(B17*C17)</f>
        <v>73.44</v>
      </c>
      <c r="E17" s="56">
        <v>16</v>
      </c>
      <c r="F17" s="35">
        <v>4.59</v>
      </c>
      <c r="G17" s="61">
        <f t="shared" si="1"/>
        <v>73.44</v>
      </c>
      <c r="H17" s="5"/>
      <c r="I17" s="4"/>
    </row>
    <row r="18" spans="1:12" ht="9.9499999999999993" customHeight="1" x14ac:dyDescent="0.25">
      <c r="A18" s="22" t="s">
        <v>25</v>
      </c>
      <c r="B18" s="23">
        <v>8</v>
      </c>
      <c r="C18" s="35">
        <v>4.59</v>
      </c>
      <c r="D18" s="62">
        <f>AVERAGE(B18*C18)</f>
        <v>36.72</v>
      </c>
      <c r="E18" s="56">
        <v>8</v>
      </c>
      <c r="F18" s="35">
        <v>4.59</v>
      </c>
      <c r="G18" s="61">
        <f t="shared" si="1"/>
        <v>36.72</v>
      </c>
      <c r="H18" s="5" t="s">
        <v>53</v>
      </c>
      <c r="I18" s="2">
        <f>AVERAGE(I16*0.1125)</f>
        <v>1100.1716099999999</v>
      </c>
    </row>
    <row r="19" spans="1:12" ht="9.9499999999999993" customHeight="1" x14ac:dyDescent="0.25">
      <c r="A19" s="22" t="s">
        <v>26</v>
      </c>
      <c r="B19" s="23">
        <v>8</v>
      </c>
      <c r="C19" s="35">
        <v>4.59</v>
      </c>
      <c r="D19" s="62">
        <f t="shared" ref="D19:D24" si="3">AVERAGE(B19*C19)</f>
        <v>36.72</v>
      </c>
      <c r="E19" s="56">
        <v>8</v>
      </c>
      <c r="F19" s="35">
        <v>4.59</v>
      </c>
      <c r="G19" s="61">
        <f t="shared" si="1"/>
        <v>36.72</v>
      </c>
      <c r="H19" s="5"/>
      <c r="I19" s="4"/>
    </row>
    <row r="20" spans="1:12" ht="9.9499999999999993" customHeight="1" x14ac:dyDescent="0.25">
      <c r="A20" s="22" t="s">
        <v>63</v>
      </c>
      <c r="B20" s="23">
        <v>8</v>
      </c>
      <c r="C20" s="35">
        <v>4.59</v>
      </c>
      <c r="D20" s="62">
        <f t="shared" si="3"/>
        <v>36.72</v>
      </c>
      <c r="E20" s="56">
        <v>8</v>
      </c>
      <c r="F20" s="35">
        <v>4.59</v>
      </c>
      <c r="G20" s="61">
        <f t="shared" si="1"/>
        <v>36.72</v>
      </c>
      <c r="H20" s="5" t="s">
        <v>3</v>
      </c>
      <c r="I20" s="78">
        <f>SUM(I15:I19)</f>
        <v>10879.474809999998</v>
      </c>
    </row>
    <row r="21" spans="1:12" ht="9.9499999999999993" customHeight="1" x14ac:dyDescent="0.25">
      <c r="A21" s="22" t="s">
        <v>64</v>
      </c>
      <c r="B21" s="23">
        <v>16</v>
      </c>
      <c r="C21" s="35">
        <v>4.59</v>
      </c>
      <c r="D21" s="62">
        <f t="shared" si="3"/>
        <v>73.44</v>
      </c>
      <c r="E21" s="56">
        <v>16</v>
      </c>
      <c r="F21" s="35">
        <v>4.59</v>
      </c>
      <c r="G21" s="61">
        <f t="shared" si="1"/>
        <v>73.44</v>
      </c>
      <c r="H21" s="5"/>
      <c r="I21" s="4"/>
      <c r="L21" s="52"/>
    </row>
    <row r="22" spans="1:12" ht="9.9499999999999993" customHeight="1" x14ac:dyDescent="0.25">
      <c r="A22" s="22" t="s">
        <v>65</v>
      </c>
      <c r="B22" s="23">
        <v>16</v>
      </c>
      <c r="C22" s="35">
        <v>4.59</v>
      </c>
      <c r="D22" s="62">
        <f t="shared" si="3"/>
        <v>73.44</v>
      </c>
      <c r="E22" s="56">
        <v>16</v>
      </c>
      <c r="F22" s="35">
        <v>4.59</v>
      </c>
      <c r="G22" s="61">
        <f t="shared" si="1"/>
        <v>73.44</v>
      </c>
      <c r="H22" s="5" t="s">
        <v>59</v>
      </c>
      <c r="I22" s="3">
        <f>AVERAGE(I20/7000)</f>
        <v>1.5542106871428569</v>
      </c>
    </row>
    <row r="23" spans="1:12" ht="9.9499999999999993" customHeight="1" x14ac:dyDescent="0.25">
      <c r="A23" s="22" t="s">
        <v>66</v>
      </c>
      <c r="B23" s="23">
        <v>16</v>
      </c>
      <c r="C23" s="35">
        <v>4.59</v>
      </c>
      <c r="D23" s="62">
        <f t="shared" si="3"/>
        <v>73.44</v>
      </c>
      <c r="E23" s="56">
        <v>16</v>
      </c>
      <c r="F23" s="35">
        <v>4.59</v>
      </c>
      <c r="G23" s="61">
        <f t="shared" si="1"/>
        <v>73.44</v>
      </c>
      <c r="H23" s="5" t="s">
        <v>103</v>
      </c>
      <c r="I23" s="6">
        <f>AVERAGE(I20/4)</f>
        <v>2719.8687024999995</v>
      </c>
    </row>
    <row r="24" spans="1:12" ht="9.9499999999999993" customHeight="1" x14ac:dyDescent="0.25">
      <c r="A24" s="22" t="s">
        <v>67</v>
      </c>
      <c r="B24" s="23">
        <v>24</v>
      </c>
      <c r="C24" s="35">
        <v>4.59</v>
      </c>
      <c r="D24" s="62">
        <f t="shared" si="3"/>
        <v>110.16</v>
      </c>
      <c r="E24" s="56">
        <v>24</v>
      </c>
      <c r="F24" s="35">
        <v>4.59</v>
      </c>
      <c r="G24" s="61">
        <f t="shared" si="1"/>
        <v>110.16</v>
      </c>
      <c r="H24" s="5"/>
      <c r="I24" s="43"/>
    </row>
    <row r="25" spans="1:12" ht="9.9499999999999993" customHeight="1" x14ac:dyDescent="0.25">
      <c r="A25" s="22"/>
      <c r="B25" s="23"/>
      <c r="C25" s="35"/>
      <c r="D25" s="62"/>
      <c r="E25" s="57"/>
      <c r="F25" s="18"/>
      <c r="G25" s="61"/>
      <c r="H25" s="5" t="s">
        <v>56</v>
      </c>
      <c r="I25" s="43">
        <v>1750</v>
      </c>
    </row>
    <row r="26" spans="1:12" ht="9.9499999999999993" customHeight="1" x14ac:dyDescent="0.25">
      <c r="A26" s="22"/>
      <c r="B26" s="23"/>
      <c r="C26" s="23"/>
      <c r="D26" s="63"/>
      <c r="E26" s="57"/>
      <c r="F26" s="18"/>
      <c r="G26" s="61"/>
      <c r="H26" s="5" t="s">
        <v>57</v>
      </c>
      <c r="I26" s="43">
        <f>AVERAGE(I25*4)</f>
        <v>7000</v>
      </c>
    </row>
    <row r="27" spans="1:12" ht="9.9499999999999993" customHeight="1" x14ac:dyDescent="0.25">
      <c r="A27" s="27" t="s">
        <v>51</v>
      </c>
      <c r="B27" s="44">
        <f>SUM(B8+B9+B10+B11+B12+B13+B14+B15+B16+B17+B18+B19+B20+B21+B22+B23+B24+B25+B26)</f>
        <v>608</v>
      </c>
      <c r="C27" s="4">
        <v>4.59</v>
      </c>
      <c r="D27" s="64">
        <f>AVERAGE(B27*C27)</f>
        <v>2790.72</v>
      </c>
      <c r="E27" s="68">
        <f>SUM(E8:E26)</f>
        <v>608</v>
      </c>
      <c r="F27" s="4">
        <v>4.59</v>
      </c>
      <c r="G27" s="66">
        <f>SUM(G8:G26)</f>
        <v>2790.72</v>
      </c>
      <c r="H27" s="5"/>
      <c r="I27" s="45"/>
    </row>
    <row r="28" spans="1:12" ht="9.9499999999999993" customHeight="1" x14ac:dyDescent="0.25">
      <c r="A28" s="29"/>
      <c r="B28" s="30"/>
      <c r="C28" s="30"/>
      <c r="D28" s="30"/>
      <c r="E28" s="30"/>
      <c r="F28" s="30"/>
      <c r="G28" s="31"/>
      <c r="H28" s="1" t="s">
        <v>87</v>
      </c>
      <c r="I28" s="2">
        <f>AVERAGE(G27/E27/4)</f>
        <v>1.1475</v>
      </c>
    </row>
    <row r="29" spans="1:12" ht="9.9499999999999993" customHeight="1" x14ac:dyDescent="0.25">
      <c r="A29" s="11" t="s">
        <v>29</v>
      </c>
      <c r="B29" s="12" t="s">
        <v>30</v>
      </c>
      <c r="C29" s="11" t="s">
        <v>31</v>
      </c>
      <c r="D29" s="11" t="s">
        <v>32</v>
      </c>
      <c r="E29" s="11" t="s">
        <v>11</v>
      </c>
      <c r="F29" s="11"/>
      <c r="G29" s="11" t="s">
        <v>33</v>
      </c>
      <c r="H29" s="1" t="s">
        <v>88</v>
      </c>
      <c r="I29" s="46">
        <f>AVERAGE(G45/7000/4)</f>
        <v>0.2495922571428571</v>
      </c>
    </row>
    <row r="30" spans="1:12" ht="9.9499999999999993" customHeight="1" x14ac:dyDescent="0.25">
      <c r="A30" s="16" t="s">
        <v>34</v>
      </c>
      <c r="B30" s="17"/>
      <c r="C30" s="16"/>
      <c r="D30" s="16" t="s">
        <v>35</v>
      </c>
      <c r="E30" s="16" t="s">
        <v>81</v>
      </c>
      <c r="F30" s="16"/>
      <c r="G30" s="47" t="s">
        <v>68</v>
      </c>
      <c r="H30" s="1" t="s">
        <v>89</v>
      </c>
      <c r="I30" s="45">
        <f>AVERAGE(G27/7000/4)</f>
        <v>9.9668571428571426E-2</v>
      </c>
    </row>
    <row r="31" spans="1:12" ht="9.9499999999999993" customHeight="1" x14ac:dyDescent="0.25">
      <c r="A31" s="36" t="s">
        <v>36</v>
      </c>
      <c r="B31" s="35" t="s">
        <v>37</v>
      </c>
      <c r="C31" s="39">
        <v>0</v>
      </c>
      <c r="D31" s="21">
        <v>20</v>
      </c>
      <c r="E31" s="21">
        <f>AVERAGE(C31*D31)</f>
        <v>0</v>
      </c>
      <c r="F31" s="18"/>
      <c r="G31" s="50">
        <f>AVERAGE(C31*D31)</f>
        <v>0</v>
      </c>
      <c r="H31" s="5"/>
      <c r="I31" s="45"/>
    </row>
    <row r="32" spans="1:12" ht="9.9499999999999993" customHeight="1" x14ac:dyDescent="0.25">
      <c r="A32" s="20" t="s">
        <v>74</v>
      </c>
      <c r="B32" s="18" t="s">
        <v>37</v>
      </c>
      <c r="C32" s="39">
        <v>0</v>
      </c>
      <c r="D32" s="21">
        <v>12</v>
      </c>
      <c r="E32" s="21">
        <f>AVERAGE(C32*D32)</f>
        <v>0</v>
      </c>
      <c r="F32" s="18"/>
      <c r="G32" s="50">
        <f t="shared" ref="G32:G44" si="4">AVERAGE(C32*D32)</f>
        <v>0</v>
      </c>
      <c r="H32" s="5"/>
      <c r="I32" s="43"/>
    </row>
    <row r="33" spans="1:9" ht="9.9499999999999993" customHeight="1" x14ac:dyDescent="0.25">
      <c r="A33" s="22" t="s">
        <v>99</v>
      </c>
      <c r="B33" s="23" t="s">
        <v>40</v>
      </c>
      <c r="C33" s="23">
        <v>8</v>
      </c>
      <c r="D33" s="25">
        <v>80</v>
      </c>
      <c r="E33" s="21">
        <f>AVERAGE(C33*D33)</f>
        <v>640</v>
      </c>
      <c r="F33" s="23"/>
      <c r="G33" s="50">
        <f t="shared" si="4"/>
        <v>640</v>
      </c>
      <c r="H33" s="5"/>
      <c r="I33" s="43"/>
    </row>
    <row r="34" spans="1:9" ht="9.9499999999999993" customHeight="1" x14ac:dyDescent="0.25">
      <c r="A34" s="22" t="s">
        <v>41</v>
      </c>
      <c r="B34" s="23" t="s">
        <v>40</v>
      </c>
      <c r="C34" s="23">
        <v>8</v>
      </c>
      <c r="D34" s="25">
        <v>80</v>
      </c>
      <c r="E34" s="21">
        <v>640</v>
      </c>
      <c r="F34" s="25"/>
      <c r="G34" s="50">
        <f t="shared" si="4"/>
        <v>640</v>
      </c>
      <c r="H34" s="1"/>
      <c r="I34" s="45"/>
    </row>
    <row r="35" spans="1:9" ht="9.9499999999999993" customHeight="1" x14ac:dyDescent="0.25">
      <c r="A35" s="22" t="s">
        <v>69</v>
      </c>
      <c r="B35" s="23" t="s">
        <v>70</v>
      </c>
      <c r="C35" s="23">
        <v>7040</v>
      </c>
      <c r="D35" s="25">
        <v>0.32200000000000001</v>
      </c>
      <c r="E35" s="21">
        <f t="shared" ref="E35:E43" si="5">AVERAGE(C35*D35)</f>
        <v>2266.88</v>
      </c>
      <c r="F35" s="23"/>
      <c r="G35" s="50">
        <f t="shared" si="4"/>
        <v>2266.88</v>
      </c>
      <c r="H35" s="1"/>
      <c r="I35" s="4"/>
    </row>
    <row r="36" spans="1:9" ht="9.9499999999999993" customHeight="1" x14ac:dyDescent="0.25">
      <c r="A36" s="22" t="s">
        <v>71</v>
      </c>
      <c r="B36" s="23" t="s">
        <v>47</v>
      </c>
      <c r="C36" s="23">
        <v>8</v>
      </c>
      <c r="D36" s="25">
        <v>15</v>
      </c>
      <c r="E36" s="21">
        <f t="shared" si="5"/>
        <v>120</v>
      </c>
      <c r="F36" s="23"/>
      <c r="G36" s="50">
        <f t="shared" si="4"/>
        <v>120</v>
      </c>
      <c r="H36" s="1"/>
      <c r="I36" s="4"/>
    </row>
    <row r="37" spans="1:9" ht="9.9499999999999993" customHeight="1" x14ac:dyDescent="0.25">
      <c r="A37" s="22" t="s">
        <v>72</v>
      </c>
      <c r="B37" s="23" t="s">
        <v>73</v>
      </c>
      <c r="C37" s="23">
        <v>360</v>
      </c>
      <c r="D37" s="25">
        <v>1.4</v>
      </c>
      <c r="E37" s="21">
        <f t="shared" si="5"/>
        <v>503.99999999999994</v>
      </c>
      <c r="F37" s="25"/>
      <c r="G37" s="50">
        <f t="shared" si="4"/>
        <v>503.99999999999994</v>
      </c>
      <c r="H37" s="1"/>
      <c r="I37" s="4"/>
    </row>
    <row r="38" spans="1:9" ht="9.9499999999999993" customHeight="1" x14ac:dyDescent="0.25">
      <c r="A38" s="22" t="s">
        <v>48</v>
      </c>
      <c r="B38" s="23" t="s">
        <v>47</v>
      </c>
      <c r="C38" s="23">
        <v>16</v>
      </c>
      <c r="D38" s="25">
        <v>13.4</v>
      </c>
      <c r="E38" s="25">
        <f t="shared" si="5"/>
        <v>214.4</v>
      </c>
      <c r="F38" s="23"/>
      <c r="G38" s="50">
        <f t="shared" si="4"/>
        <v>214.4</v>
      </c>
      <c r="H38" s="1"/>
      <c r="I38" s="4"/>
    </row>
    <row r="39" spans="1:9" ht="9.9499999999999993" customHeight="1" x14ac:dyDescent="0.25">
      <c r="A39" s="29" t="s">
        <v>49</v>
      </c>
      <c r="B39" s="30" t="s">
        <v>50</v>
      </c>
      <c r="C39" s="30">
        <v>3200</v>
      </c>
      <c r="D39" s="48">
        <v>1.5476E-2</v>
      </c>
      <c r="E39" s="41">
        <f t="shared" si="5"/>
        <v>49.523200000000003</v>
      </c>
      <c r="F39" s="30"/>
      <c r="G39" s="50">
        <f t="shared" si="4"/>
        <v>49.523200000000003</v>
      </c>
      <c r="H39" s="1"/>
      <c r="I39" s="4"/>
    </row>
    <row r="40" spans="1:9" ht="9.9499999999999993" customHeight="1" x14ac:dyDescent="0.25">
      <c r="A40" s="29" t="s">
        <v>76</v>
      </c>
      <c r="B40" s="30" t="s">
        <v>50</v>
      </c>
      <c r="C40" s="30">
        <v>660</v>
      </c>
      <c r="D40" s="41">
        <v>2.6829999999999998</v>
      </c>
      <c r="E40" s="41">
        <f t="shared" si="5"/>
        <v>1770.78</v>
      </c>
      <c r="F40" s="30"/>
      <c r="G40" s="50">
        <f t="shared" si="4"/>
        <v>1770.78</v>
      </c>
      <c r="H40" s="5"/>
      <c r="I40" s="4"/>
    </row>
    <row r="41" spans="1:9" ht="9.9499999999999993" customHeight="1" x14ac:dyDescent="0.25">
      <c r="A41" s="29" t="s">
        <v>77</v>
      </c>
      <c r="B41" s="30" t="s">
        <v>78</v>
      </c>
      <c r="C41" s="30">
        <v>8</v>
      </c>
      <c r="D41" s="41">
        <v>71</v>
      </c>
      <c r="E41" s="41">
        <f t="shared" si="5"/>
        <v>568</v>
      </c>
      <c r="F41" s="30"/>
      <c r="G41" s="50">
        <f t="shared" si="4"/>
        <v>568</v>
      </c>
      <c r="H41" s="5"/>
      <c r="I41" s="4"/>
    </row>
    <row r="42" spans="1:9" ht="9.9499999999999993" customHeight="1" x14ac:dyDescent="0.25">
      <c r="A42" s="29" t="s">
        <v>79</v>
      </c>
      <c r="B42" s="30" t="s">
        <v>47</v>
      </c>
      <c r="C42" s="30">
        <v>8</v>
      </c>
      <c r="D42" s="41">
        <v>14.5</v>
      </c>
      <c r="E42" s="41">
        <f t="shared" si="5"/>
        <v>116</v>
      </c>
      <c r="F42" s="30"/>
      <c r="G42" s="50">
        <f t="shared" si="4"/>
        <v>116</v>
      </c>
      <c r="H42" s="5"/>
      <c r="I42" s="4"/>
    </row>
    <row r="43" spans="1:9" ht="9.9499999999999993" customHeight="1" x14ac:dyDescent="0.25">
      <c r="A43" s="29" t="s">
        <v>83</v>
      </c>
      <c r="B43" s="30" t="s">
        <v>47</v>
      </c>
      <c r="C43" s="30">
        <v>8</v>
      </c>
      <c r="D43" s="41">
        <v>8</v>
      </c>
      <c r="E43" s="41">
        <f t="shared" si="5"/>
        <v>64</v>
      </c>
      <c r="F43" s="30"/>
      <c r="G43" s="50">
        <f t="shared" si="4"/>
        <v>64</v>
      </c>
      <c r="H43" s="5"/>
      <c r="I43" s="4"/>
    </row>
    <row r="44" spans="1:9" ht="9.9499999999999993" customHeight="1" x14ac:dyDescent="0.25">
      <c r="A44" s="29" t="s">
        <v>86</v>
      </c>
      <c r="B44" s="30" t="s">
        <v>82</v>
      </c>
      <c r="C44" s="30">
        <v>100</v>
      </c>
      <c r="D44" s="41">
        <v>0.35</v>
      </c>
      <c r="E44" s="41">
        <f>AVERAGE(C44*D44)</f>
        <v>35</v>
      </c>
      <c r="F44" s="30"/>
      <c r="G44" s="50">
        <f t="shared" si="4"/>
        <v>35</v>
      </c>
      <c r="H44" s="5"/>
      <c r="I44" s="4"/>
    </row>
    <row r="45" spans="1:9" ht="9.9499999999999993" customHeight="1" x14ac:dyDescent="0.25">
      <c r="A45" s="29" t="s">
        <v>51</v>
      </c>
      <c r="B45" s="30"/>
      <c r="C45" s="30"/>
      <c r="D45" s="30"/>
      <c r="E45" s="49">
        <f>SUM(E31:E44)</f>
        <v>6988.5831999999991</v>
      </c>
      <c r="F45" s="30"/>
      <c r="G45" s="51">
        <f>SUM(G31:G44)</f>
        <v>6988.5831999999991</v>
      </c>
      <c r="H45" s="5"/>
      <c r="I45" s="4"/>
    </row>
    <row r="46" spans="1:9" ht="9.9499999999999993" customHeight="1" x14ac:dyDescent="0.25">
      <c r="A46" s="11" t="s">
        <v>42</v>
      </c>
      <c r="B46" s="11" t="s">
        <v>43</v>
      </c>
      <c r="C46" s="11" t="s">
        <v>10</v>
      </c>
      <c r="D46" s="11" t="s">
        <v>10</v>
      </c>
      <c r="E46" s="11" t="s">
        <v>10</v>
      </c>
      <c r="F46" s="11"/>
      <c r="G46" s="11" t="s">
        <v>33</v>
      </c>
      <c r="H46" s="5"/>
      <c r="I46" s="4"/>
    </row>
    <row r="47" spans="1:9" ht="9.9499999999999993" customHeight="1" x14ac:dyDescent="0.25">
      <c r="A47" s="16"/>
      <c r="B47" s="16" t="s">
        <v>44</v>
      </c>
      <c r="C47" s="16" t="s">
        <v>45</v>
      </c>
      <c r="D47" s="16" t="s">
        <v>44</v>
      </c>
      <c r="E47" s="16" t="s">
        <v>7</v>
      </c>
      <c r="F47" s="16"/>
      <c r="G47" s="32">
        <v>0</v>
      </c>
      <c r="H47" s="5"/>
      <c r="I47" s="4"/>
    </row>
    <row r="48" spans="1:9" ht="9.9499999999999993" customHeight="1" x14ac:dyDescent="0.25">
      <c r="A48" s="27" t="s">
        <v>51</v>
      </c>
      <c r="B48" s="4"/>
      <c r="C48" s="4"/>
      <c r="D48" s="4"/>
      <c r="E48" s="4"/>
      <c r="F48" s="4"/>
      <c r="G48" s="28"/>
      <c r="H48" s="1"/>
      <c r="I48" s="4"/>
    </row>
    <row r="49" spans="1:9" ht="9.9499999999999993" customHeight="1" x14ac:dyDescent="0.25">
      <c r="A49" s="33" t="s">
        <v>3</v>
      </c>
      <c r="B49" s="4"/>
      <c r="C49" s="4"/>
      <c r="D49" s="4"/>
      <c r="E49" s="4"/>
      <c r="F49" s="4"/>
      <c r="G49" s="7">
        <f>SUM(G27+G45)</f>
        <v>9779.3031999999985</v>
      </c>
      <c r="H49" s="4"/>
      <c r="I49" s="4"/>
    </row>
    <row r="50" spans="1:9" ht="9.9499999999999993" customHeight="1" x14ac:dyDescent="0.25">
      <c r="A50" s="34" t="s">
        <v>102</v>
      </c>
      <c r="B50" s="8"/>
      <c r="C50" s="8"/>
      <c r="D50" s="8"/>
      <c r="E50" s="8"/>
      <c r="F50" s="8"/>
      <c r="G50" s="8"/>
      <c r="H50" s="8"/>
      <c r="I50" s="8"/>
    </row>
    <row r="51" spans="1:9" ht="9.9499999999999993" customHeight="1" x14ac:dyDescent="0.25">
      <c r="A51" s="38"/>
      <c r="B51" s="8"/>
      <c r="C51" s="8"/>
      <c r="D51" s="8"/>
      <c r="E51" s="8"/>
      <c r="F51" s="8"/>
      <c r="G51" s="8"/>
      <c r="H51" s="8"/>
      <c r="I51" s="8"/>
    </row>
    <row r="52" spans="1:9" ht="9.9499999999999993" customHeight="1" x14ac:dyDescent="0.25">
      <c r="A52" s="38"/>
      <c r="B52" s="8"/>
      <c r="C52" s="8"/>
      <c r="D52" s="8"/>
      <c r="E52" s="8"/>
      <c r="F52" s="8"/>
      <c r="G52" s="8"/>
      <c r="H52" s="8"/>
      <c r="I52" s="8"/>
    </row>
    <row r="53" spans="1:9" ht="9.9499999999999993" customHeight="1" x14ac:dyDescent="0.25">
      <c r="A53" s="8"/>
      <c r="B53" s="9" t="s">
        <v>0</v>
      </c>
      <c r="C53" s="37"/>
      <c r="D53" s="9" t="s">
        <v>1</v>
      </c>
      <c r="E53" s="9"/>
      <c r="F53" s="9" t="s">
        <v>96</v>
      </c>
      <c r="G53" s="9"/>
      <c r="H53" s="9" t="s">
        <v>97</v>
      </c>
      <c r="I53" s="9" t="s">
        <v>4</v>
      </c>
    </row>
    <row r="54" spans="1:9" ht="9.9499999999999993" customHeight="1" x14ac:dyDescent="0.25">
      <c r="A54" s="8"/>
      <c r="B54" s="8"/>
      <c r="C54" s="8"/>
      <c r="D54" s="8" t="s">
        <v>90</v>
      </c>
      <c r="E54" s="8"/>
      <c r="F54" s="8"/>
      <c r="G54" s="8"/>
      <c r="H54" s="9"/>
      <c r="I54" s="8"/>
    </row>
    <row r="55" spans="1:9" ht="9.9499999999999993" customHeight="1" x14ac:dyDescent="0.25">
      <c r="A55" s="8" t="s">
        <v>98</v>
      </c>
      <c r="B55" s="8"/>
      <c r="C55" s="8"/>
      <c r="D55" s="8"/>
      <c r="E55" s="40" t="s">
        <v>5</v>
      </c>
      <c r="F55" s="40" t="s">
        <v>91</v>
      </c>
      <c r="G55" s="8"/>
      <c r="H55" s="8"/>
      <c r="I55" s="8"/>
    </row>
    <row r="56" spans="1:9" ht="9.9499999999999993" customHeight="1" x14ac:dyDescent="0.25">
      <c r="A56" s="8" t="s">
        <v>100</v>
      </c>
      <c r="B56" s="9">
        <v>30</v>
      </c>
      <c r="C56" s="9" t="s">
        <v>7</v>
      </c>
      <c r="D56" s="9"/>
      <c r="E56" s="8" t="s">
        <v>52</v>
      </c>
      <c r="F56" s="9" t="s">
        <v>7</v>
      </c>
      <c r="G56" s="42">
        <v>2300</v>
      </c>
      <c r="H56" s="9" t="s">
        <v>101</v>
      </c>
      <c r="I56" s="75"/>
    </row>
    <row r="57" spans="1:9" ht="9.9499999999999993" customHeight="1" x14ac:dyDescent="0.25">
      <c r="A57" s="73"/>
      <c r="B57" s="70"/>
      <c r="C57" s="13" t="s">
        <v>84</v>
      </c>
      <c r="D57" s="14"/>
      <c r="E57" s="69"/>
      <c r="F57" s="13" t="s">
        <v>85</v>
      </c>
      <c r="G57" s="72"/>
      <c r="H57" s="70"/>
      <c r="I57" s="71"/>
    </row>
    <row r="58" spans="1:9" ht="9.9499999999999993" customHeight="1" x14ac:dyDescent="0.25">
      <c r="A58" s="53" t="s">
        <v>8</v>
      </c>
      <c r="B58" s="12" t="s">
        <v>9</v>
      </c>
      <c r="C58" s="12" t="s">
        <v>10</v>
      </c>
      <c r="D58" s="11" t="s">
        <v>11</v>
      </c>
      <c r="E58" s="11" t="s">
        <v>12</v>
      </c>
      <c r="F58" s="11" t="s">
        <v>10</v>
      </c>
      <c r="G58" s="11" t="s">
        <v>13</v>
      </c>
      <c r="H58" s="13" t="s">
        <v>14</v>
      </c>
      <c r="I58" s="14"/>
    </row>
    <row r="59" spans="1:9" ht="9.9499999999999993" customHeight="1" x14ac:dyDescent="0.25">
      <c r="A59" s="20"/>
      <c r="B59" s="17" t="s">
        <v>7</v>
      </c>
      <c r="C59" s="17" t="s">
        <v>15</v>
      </c>
      <c r="D59" s="18" t="s">
        <v>7</v>
      </c>
      <c r="E59" s="18" t="s">
        <v>54</v>
      </c>
      <c r="F59" s="18" t="s">
        <v>15</v>
      </c>
      <c r="G59" s="32" t="s">
        <v>16</v>
      </c>
      <c r="H59" s="14" t="s">
        <v>17</v>
      </c>
      <c r="I59" s="19">
        <v>0</v>
      </c>
    </row>
    <row r="60" spans="1:9" ht="9.9499999999999993" customHeight="1" x14ac:dyDescent="0.25">
      <c r="A60" s="22" t="s">
        <v>18</v>
      </c>
      <c r="B60" s="23">
        <v>90</v>
      </c>
      <c r="C60" s="35">
        <v>4.59</v>
      </c>
      <c r="D60" s="21">
        <f>AVERAGE(B60*C60)</f>
        <v>413.09999999999997</v>
      </c>
      <c r="E60" s="23">
        <v>90</v>
      </c>
      <c r="F60" s="35">
        <v>4.59</v>
      </c>
      <c r="G60" s="21">
        <f>AVERAGE(E60*F60)</f>
        <v>413.09999999999997</v>
      </c>
      <c r="H60" s="14"/>
      <c r="I60" s="19"/>
    </row>
    <row r="61" spans="1:9" ht="9.9499999999999993" customHeight="1" x14ac:dyDescent="0.25">
      <c r="A61" s="22" t="s">
        <v>92</v>
      </c>
      <c r="B61" s="23">
        <v>120</v>
      </c>
      <c r="C61" s="35">
        <v>4.59</v>
      </c>
      <c r="D61" s="21">
        <f t="shared" ref="D61:D68" si="6">AVERAGE(B61*C61)</f>
        <v>550.79999999999995</v>
      </c>
      <c r="E61" s="23">
        <v>120</v>
      </c>
      <c r="F61" s="35">
        <v>4.59</v>
      </c>
      <c r="G61" s="21">
        <f t="shared" ref="G61:G68" si="7">AVERAGE(E61*F61)</f>
        <v>550.79999999999995</v>
      </c>
      <c r="H61" s="1" t="s">
        <v>19</v>
      </c>
      <c r="I61" s="2">
        <f>SUM(G60+G61+G62+G63+G64+G65+G66+G67+G68)</f>
        <v>4957.1999999999989</v>
      </c>
    </row>
    <row r="62" spans="1:9" ht="9.9499999999999993" customHeight="1" x14ac:dyDescent="0.25">
      <c r="A62" s="22" t="s">
        <v>25</v>
      </c>
      <c r="B62" s="23">
        <v>150</v>
      </c>
      <c r="C62" s="35">
        <v>4.59</v>
      </c>
      <c r="D62" s="21">
        <f t="shared" si="6"/>
        <v>688.5</v>
      </c>
      <c r="E62" s="23">
        <v>150</v>
      </c>
      <c r="F62" s="35">
        <v>4.59</v>
      </c>
      <c r="G62" s="21">
        <f t="shared" si="7"/>
        <v>688.5</v>
      </c>
      <c r="H62" s="1" t="s">
        <v>55</v>
      </c>
      <c r="I62" s="2">
        <v>3705.3</v>
      </c>
    </row>
    <row r="63" spans="1:9" ht="9.9499999999999993" customHeight="1" x14ac:dyDescent="0.25">
      <c r="A63" s="22" t="s">
        <v>26</v>
      </c>
      <c r="B63" s="23">
        <v>150</v>
      </c>
      <c r="C63" s="35">
        <v>4.59</v>
      </c>
      <c r="D63" s="21">
        <f t="shared" si="6"/>
        <v>688.5</v>
      </c>
      <c r="E63" s="23">
        <v>150</v>
      </c>
      <c r="F63" s="35">
        <v>4.59</v>
      </c>
      <c r="G63" s="21">
        <f t="shared" si="7"/>
        <v>688.5</v>
      </c>
      <c r="H63" s="1" t="s">
        <v>21</v>
      </c>
      <c r="I63" s="2"/>
    </row>
    <row r="64" spans="1:9" ht="9.9499999999999993" customHeight="1" x14ac:dyDescent="0.25">
      <c r="A64" s="22" t="s">
        <v>93</v>
      </c>
      <c r="B64" s="23">
        <v>150</v>
      </c>
      <c r="C64" s="35">
        <v>4.59</v>
      </c>
      <c r="D64" s="21">
        <f t="shared" si="6"/>
        <v>688.5</v>
      </c>
      <c r="E64" s="23">
        <v>150</v>
      </c>
      <c r="F64" s="35">
        <v>4.59</v>
      </c>
      <c r="G64" s="21">
        <f t="shared" si="7"/>
        <v>688.5</v>
      </c>
      <c r="H64" s="1"/>
      <c r="I64" s="4"/>
    </row>
    <row r="65" spans="1:9" ht="9.9499999999999993" customHeight="1" x14ac:dyDescent="0.25">
      <c r="A65" s="22" t="s">
        <v>64</v>
      </c>
      <c r="B65" s="23">
        <v>150</v>
      </c>
      <c r="C65" s="35">
        <v>4.59</v>
      </c>
      <c r="D65" s="21">
        <f t="shared" si="6"/>
        <v>688.5</v>
      </c>
      <c r="E65" s="23">
        <v>150</v>
      </c>
      <c r="F65" s="35">
        <v>4.59</v>
      </c>
      <c r="G65" s="21">
        <f t="shared" si="7"/>
        <v>688.5</v>
      </c>
      <c r="H65" s="1" t="s">
        <v>23</v>
      </c>
      <c r="I65" s="2">
        <f>SUM(I61:I64)</f>
        <v>8662.5</v>
      </c>
    </row>
    <row r="66" spans="1:9" ht="9.9499999999999993" customHeight="1" x14ac:dyDescent="0.25">
      <c r="A66" s="22" t="s">
        <v>65</v>
      </c>
      <c r="B66" s="23">
        <v>150</v>
      </c>
      <c r="C66" s="35">
        <v>4.59</v>
      </c>
      <c r="D66" s="21">
        <f t="shared" si="6"/>
        <v>688.5</v>
      </c>
      <c r="E66" s="23">
        <v>150</v>
      </c>
      <c r="F66" s="35">
        <v>4.59</v>
      </c>
      <c r="G66" s="21">
        <f t="shared" si="7"/>
        <v>688.5</v>
      </c>
      <c r="H66" s="1"/>
      <c r="I66" s="4"/>
    </row>
    <row r="67" spans="1:9" ht="9.9499999999999993" customHeight="1" x14ac:dyDescent="0.25">
      <c r="A67" s="22" t="s">
        <v>94</v>
      </c>
      <c r="B67" s="23">
        <v>60</v>
      </c>
      <c r="C67" s="35">
        <v>4.59</v>
      </c>
      <c r="D67" s="21">
        <f t="shared" si="6"/>
        <v>275.39999999999998</v>
      </c>
      <c r="E67" s="23">
        <v>60</v>
      </c>
      <c r="F67" s="35">
        <v>4.59</v>
      </c>
      <c r="G67" s="21">
        <f t="shared" si="7"/>
        <v>275.39999999999998</v>
      </c>
      <c r="H67" s="1" t="s">
        <v>24</v>
      </c>
      <c r="I67" s="2"/>
    </row>
    <row r="68" spans="1:9" ht="9.9499999999999993" customHeight="1" x14ac:dyDescent="0.25">
      <c r="A68" s="22" t="s">
        <v>95</v>
      </c>
      <c r="B68" s="23">
        <v>60</v>
      </c>
      <c r="C68" s="35">
        <v>4.59</v>
      </c>
      <c r="D68" s="21">
        <f t="shared" si="6"/>
        <v>275.39999999999998</v>
      </c>
      <c r="E68" s="23">
        <v>60</v>
      </c>
      <c r="F68" s="35">
        <v>4.59</v>
      </c>
      <c r="G68" s="21">
        <f t="shared" si="7"/>
        <v>275.39999999999998</v>
      </c>
      <c r="H68" s="1" t="s">
        <v>23</v>
      </c>
      <c r="I68" s="2"/>
    </row>
    <row r="69" spans="1:9" ht="9.9499999999999993" customHeight="1" x14ac:dyDescent="0.25">
      <c r="A69" s="22"/>
      <c r="B69" s="23"/>
      <c r="C69" s="35"/>
      <c r="D69" s="25"/>
      <c r="E69" s="76"/>
      <c r="F69" s="18"/>
      <c r="G69" s="25"/>
      <c r="H69" s="1"/>
      <c r="I69" s="4"/>
    </row>
    <row r="70" spans="1:9" ht="9.9499999999999993" customHeight="1" x14ac:dyDescent="0.25">
      <c r="A70" s="22"/>
      <c r="B70" s="23"/>
      <c r="C70" s="35"/>
      <c r="D70" s="25"/>
      <c r="E70" s="76"/>
      <c r="F70" s="18"/>
      <c r="G70" s="25"/>
      <c r="H70" s="1" t="s">
        <v>53</v>
      </c>
      <c r="I70" s="2">
        <f>AVERAGE(I65*0.1125)</f>
        <v>974.53125</v>
      </c>
    </row>
    <row r="71" spans="1:9" ht="9.9499999999999993" customHeight="1" x14ac:dyDescent="0.25">
      <c r="A71" s="22"/>
      <c r="B71" s="23"/>
      <c r="C71" s="35"/>
      <c r="D71" s="25"/>
      <c r="E71" s="76"/>
      <c r="F71" s="18"/>
      <c r="G71" s="25"/>
      <c r="H71" s="1"/>
      <c r="I71" s="4"/>
    </row>
    <row r="72" spans="1:9" ht="9.9499999999999993" customHeight="1" x14ac:dyDescent="0.25">
      <c r="A72" s="22"/>
      <c r="B72" s="23"/>
      <c r="C72" s="35"/>
      <c r="D72" s="25"/>
      <c r="E72" s="76"/>
      <c r="F72" s="18"/>
      <c r="G72" s="25"/>
      <c r="H72" s="1" t="s">
        <v>3</v>
      </c>
      <c r="I72" s="78">
        <f>SUM(I65+I70)</f>
        <v>9637.03125</v>
      </c>
    </row>
    <row r="73" spans="1:9" ht="9.9499999999999993" customHeight="1" x14ac:dyDescent="0.25">
      <c r="A73" s="22"/>
      <c r="B73" s="23"/>
      <c r="C73" s="35"/>
      <c r="D73" s="25"/>
      <c r="E73" s="76"/>
      <c r="F73" s="18"/>
      <c r="G73" s="25"/>
      <c r="H73" s="1"/>
      <c r="I73" s="4"/>
    </row>
    <row r="74" spans="1:9" ht="9.9499999999999993" customHeight="1" x14ac:dyDescent="0.25">
      <c r="A74" s="22"/>
      <c r="B74" s="23"/>
      <c r="C74" s="23"/>
      <c r="D74" s="23"/>
      <c r="E74" s="76"/>
      <c r="F74" s="18"/>
      <c r="G74" s="23"/>
      <c r="H74" s="1" t="s">
        <v>103</v>
      </c>
      <c r="I74" s="7">
        <f>AVERAGE(I72/30)</f>
        <v>321.234375</v>
      </c>
    </row>
    <row r="75" spans="1:9" ht="9.9499999999999993" customHeight="1" x14ac:dyDescent="0.25">
      <c r="A75" s="27" t="s">
        <v>51</v>
      </c>
      <c r="B75" s="44">
        <f>SUM(B60:B74)</f>
        <v>1080</v>
      </c>
      <c r="C75" s="4"/>
      <c r="D75" s="2">
        <f>SUM(D60:D74)</f>
        <v>4957.1999999999989</v>
      </c>
      <c r="E75" s="4">
        <f>SUM(E60:E74)</f>
        <v>1080</v>
      </c>
      <c r="F75" s="4"/>
      <c r="G75" s="2">
        <f>SUM(G60:G74)</f>
        <v>4957.1999999999989</v>
      </c>
      <c r="H75" s="1"/>
      <c r="I75" s="4"/>
    </row>
    <row r="76" spans="1:9" ht="9.9499999999999993" customHeight="1" x14ac:dyDescent="0.25">
      <c r="A76" s="29"/>
      <c r="B76" s="30"/>
      <c r="C76" s="30"/>
      <c r="D76" s="30"/>
      <c r="E76" s="30"/>
      <c r="F76" s="30"/>
      <c r="G76" s="31"/>
      <c r="H76" s="1"/>
      <c r="I76" s="3"/>
    </row>
    <row r="77" spans="1:9" ht="9.9499999999999993" customHeight="1" x14ac:dyDescent="0.25">
      <c r="A77" s="11" t="s">
        <v>29</v>
      </c>
      <c r="B77" s="12" t="s">
        <v>30</v>
      </c>
      <c r="C77" s="11" t="s">
        <v>31</v>
      </c>
      <c r="D77" s="11" t="s">
        <v>32</v>
      </c>
      <c r="E77" s="11" t="s">
        <v>11</v>
      </c>
      <c r="F77" s="11"/>
      <c r="G77" s="11" t="s">
        <v>33</v>
      </c>
      <c r="H77" s="1"/>
      <c r="I77" s="4"/>
    </row>
    <row r="78" spans="1:9" ht="9.9499999999999993" customHeight="1" x14ac:dyDescent="0.25">
      <c r="A78" s="16" t="s">
        <v>34</v>
      </c>
      <c r="B78" s="17"/>
      <c r="C78" s="16"/>
      <c r="D78" s="16" t="s">
        <v>35</v>
      </c>
      <c r="E78" s="16" t="s">
        <v>7</v>
      </c>
      <c r="F78" s="16"/>
      <c r="G78" s="32">
        <v>0</v>
      </c>
      <c r="H78" s="5"/>
      <c r="I78" s="4"/>
    </row>
    <row r="79" spans="1:9" ht="9.9499999999999993" customHeight="1" x14ac:dyDescent="0.25">
      <c r="A79" s="36" t="s">
        <v>36</v>
      </c>
      <c r="B79" s="35" t="s">
        <v>37</v>
      </c>
      <c r="C79" s="39">
        <v>15</v>
      </c>
      <c r="D79" s="21">
        <v>20</v>
      </c>
      <c r="E79" s="21">
        <f>AVERAGE(C79*D79)</f>
        <v>300</v>
      </c>
      <c r="F79" s="18"/>
      <c r="G79" s="50">
        <f>AVERAGE(C79*D79)</f>
        <v>300</v>
      </c>
      <c r="H79" s="5"/>
      <c r="I79" s="4"/>
    </row>
    <row r="80" spans="1:9" ht="9.9499999999999993" customHeight="1" x14ac:dyDescent="0.25">
      <c r="A80" s="20" t="s">
        <v>38</v>
      </c>
      <c r="B80" s="18" t="s">
        <v>39</v>
      </c>
      <c r="C80" s="39">
        <v>15</v>
      </c>
      <c r="D80" s="21">
        <v>12</v>
      </c>
      <c r="E80" s="21">
        <v>84</v>
      </c>
      <c r="F80" s="18"/>
      <c r="G80" s="50">
        <f t="shared" ref="G80:G89" si="8">AVERAGE(C80*D80)</f>
        <v>180</v>
      </c>
      <c r="H80" s="1"/>
      <c r="I80" s="6"/>
    </row>
    <row r="81" spans="1:9" ht="9.9499999999999993" customHeight="1" x14ac:dyDescent="0.25">
      <c r="A81" s="22" t="s">
        <v>99</v>
      </c>
      <c r="B81" s="23" t="s">
        <v>40</v>
      </c>
      <c r="C81" s="23">
        <v>10</v>
      </c>
      <c r="D81" s="25">
        <v>80</v>
      </c>
      <c r="E81" s="21">
        <v>80</v>
      </c>
      <c r="F81" s="25"/>
      <c r="G81" s="50">
        <f t="shared" si="8"/>
        <v>800</v>
      </c>
      <c r="H81" s="1"/>
      <c r="I81" s="4"/>
    </row>
    <row r="82" spans="1:9" ht="9.9499999999999993" customHeight="1" x14ac:dyDescent="0.25">
      <c r="A82" s="22" t="s">
        <v>72</v>
      </c>
      <c r="B82" s="23" t="s">
        <v>73</v>
      </c>
      <c r="C82" s="23">
        <v>360</v>
      </c>
      <c r="D82" s="25">
        <v>1.4</v>
      </c>
      <c r="E82" s="21">
        <f>AVERAGE(C82*D82)</f>
        <v>503.99999999999994</v>
      </c>
      <c r="F82" s="25"/>
      <c r="G82" s="50">
        <f t="shared" si="8"/>
        <v>503.99999999999994</v>
      </c>
      <c r="H82" s="1"/>
      <c r="I82" s="4"/>
    </row>
    <row r="83" spans="1:9" ht="9.9499999999999993" customHeight="1" x14ac:dyDescent="0.25">
      <c r="A83" s="22" t="s">
        <v>48</v>
      </c>
      <c r="B83" s="23" t="s">
        <v>47</v>
      </c>
      <c r="C83" s="23">
        <v>10</v>
      </c>
      <c r="D83" s="25">
        <v>13.4</v>
      </c>
      <c r="E83" s="21">
        <f t="shared" ref="E83:E89" si="9">AVERAGE(C83*D83)</f>
        <v>134</v>
      </c>
      <c r="F83" s="23"/>
      <c r="G83" s="50">
        <f t="shared" si="8"/>
        <v>134</v>
      </c>
      <c r="H83" s="1"/>
      <c r="I83" s="4"/>
    </row>
    <row r="84" spans="1:9" ht="9.9499999999999993" customHeight="1" x14ac:dyDescent="0.25">
      <c r="A84" s="29" t="s">
        <v>49</v>
      </c>
      <c r="B84" s="30" t="s">
        <v>50</v>
      </c>
      <c r="C84" s="30">
        <v>3200</v>
      </c>
      <c r="D84" s="48">
        <v>1.5476E-2</v>
      </c>
      <c r="E84" s="21">
        <f t="shared" si="9"/>
        <v>49.523200000000003</v>
      </c>
      <c r="F84" s="23"/>
      <c r="G84" s="50">
        <f t="shared" si="8"/>
        <v>49.523200000000003</v>
      </c>
      <c r="H84" s="1"/>
      <c r="I84" s="4"/>
    </row>
    <row r="85" spans="1:9" ht="9.9499999999999993" customHeight="1" x14ac:dyDescent="0.25">
      <c r="A85" s="29" t="s">
        <v>76</v>
      </c>
      <c r="B85" s="30" t="s">
        <v>50</v>
      </c>
      <c r="C85" s="30">
        <v>660</v>
      </c>
      <c r="D85" s="41">
        <v>2.6829999999999998</v>
      </c>
      <c r="E85" s="21">
        <f t="shared" si="9"/>
        <v>1770.78</v>
      </c>
      <c r="F85" s="25"/>
      <c r="G85" s="50">
        <f t="shared" si="8"/>
        <v>1770.78</v>
      </c>
      <c r="H85" s="1"/>
      <c r="I85" s="4"/>
    </row>
    <row r="86" spans="1:9" ht="9.9499999999999993" customHeight="1" x14ac:dyDescent="0.25">
      <c r="A86" s="29" t="s">
        <v>77</v>
      </c>
      <c r="B86" s="30" t="s">
        <v>78</v>
      </c>
      <c r="C86" s="30">
        <v>8</v>
      </c>
      <c r="D86" s="41">
        <v>71</v>
      </c>
      <c r="E86" s="21">
        <f t="shared" si="9"/>
        <v>568</v>
      </c>
      <c r="F86" s="23"/>
      <c r="G86" s="50">
        <f t="shared" si="8"/>
        <v>568</v>
      </c>
      <c r="H86" s="1"/>
      <c r="I86" s="4"/>
    </row>
    <row r="87" spans="1:9" ht="9.9499999999999993" customHeight="1" x14ac:dyDescent="0.25">
      <c r="A87" s="29" t="s">
        <v>79</v>
      </c>
      <c r="B87" s="30" t="s">
        <v>47</v>
      </c>
      <c r="C87" s="30">
        <v>8</v>
      </c>
      <c r="D87" s="41">
        <v>14.5</v>
      </c>
      <c r="E87" s="21">
        <f t="shared" si="9"/>
        <v>116</v>
      </c>
      <c r="F87" s="30"/>
      <c r="G87" s="50">
        <f t="shared" si="8"/>
        <v>116</v>
      </c>
      <c r="H87" s="1"/>
      <c r="I87" s="4"/>
    </row>
    <row r="88" spans="1:9" ht="9.9499999999999993" customHeight="1" x14ac:dyDescent="0.25">
      <c r="A88" s="29" t="s">
        <v>83</v>
      </c>
      <c r="B88" s="30" t="s">
        <v>47</v>
      </c>
      <c r="C88" s="30">
        <v>8</v>
      </c>
      <c r="D88" s="41">
        <v>8</v>
      </c>
      <c r="E88" s="21">
        <f t="shared" si="9"/>
        <v>64</v>
      </c>
      <c r="F88" s="30"/>
      <c r="G88" s="50">
        <f t="shared" si="8"/>
        <v>64</v>
      </c>
      <c r="H88" s="5"/>
      <c r="I88" s="4"/>
    </row>
    <row r="89" spans="1:9" ht="9.9499999999999993" customHeight="1" x14ac:dyDescent="0.25">
      <c r="A89" s="29" t="s">
        <v>86</v>
      </c>
      <c r="B89" s="30" t="s">
        <v>82</v>
      </c>
      <c r="C89" s="30">
        <v>100</v>
      </c>
      <c r="D89" s="41">
        <v>0.35</v>
      </c>
      <c r="E89" s="21">
        <f t="shared" si="9"/>
        <v>35</v>
      </c>
      <c r="F89" s="30"/>
      <c r="G89" s="50">
        <f t="shared" si="8"/>
        <v>35</v>
      </c>
      <c r="H89" s="5"/>
      <c r="I89" s="4"/>
    </row>
    <row r="90" spans="1:9" ht="9.9499999999999993" customHeight="1" x14ac:dyDescent="0.25">
      <c r="A90" s="29"/>
      <c r="B90" s="30"/>
      <c r="C90" s="30"/>
      <c r="D90" s="41"/>
      <c r="E90" s="25"/>
      <c r="F90" s="23"/>
      <c r="G90" s="50"/>
      <c r="H90" s="5"/>
      <c r="I90" s="4"/>
    </row>
    <row r="91" spans="1:9" ht="9.9499999999999993" customHeight="1" x14ac:dyDescent="0.25">
      <c r="A91" s="29"/>
      <c r="B91" s="30"/>
      <c r="C91" s="30"/>
      <c r="D91" s="41"/>
      <c r="E91" s="25"/>
      <c r="F91" s="23"/>
      <c r="G91" s="50"/>
      <c r="H91" s="5"/>
      <c r="I91" s="4"/>
    </row>
    <row r="92" spans="1:9" ht="9.9499999999999993" customHeight="1" x14ac:dyDescent="0.25">
      <c r="A92" s="73" t="s">
        <v>51</v>
      </c>
      <c r="B92" s="30"/>
      <c r="C92" s="30"/>
      <c r="D92" s="41"/>
      <c r="E92" s="74">
        <f>SUM(E79:E89)</f>
        <v>3705.3032000000003</v>
      </c>
      <c r="F92" s="77"/>
      <c r="G92" s="47">
        <v>3705.3</v>
      </c>
      <c r="H92" s="5"/>
      <c r="I92" s="4"/>
    </row>
    <row r="93" spans="1:9" ht="9.9499999999999993" customHeight="1" x14ac:dyDescent="0.25">
      <c r="A93" s="11" t="s">
        <v>42</v>
      </c>
      <c r="B93" s="11" t="s">
        <v>43</v>
      </c>
      <c r="C93" s="11" t="s">
        <v>10</v>
      </c>
      <c r="D93" s="11" t="s">
        <v>10</v>
      </c>
      <c r="E93" s="11" t="s">
        <v>10</v>
      </c>
      <c r="F93" s="11"/>
      <c r="G93" s="11" t="s">
        <v>33</v>
      </c>
      <c r="H93" s="5"/>
      <c r="I93" s="4"/>
    </row>
    <row r="94" spans="1:9" ht="9.9499999999999993" customHeight="1" x14ac:dyDescent="0.25">
      <c r="A94" s="16"/>
      <c r="B94" s="16" t="s">
        <v>44</v>
      </c>
      <c r="C94" s="16" t="s">
        <v>45</v>
      </c>
      <c r="D94" s="16" t="s">
        <v>44</v>
      </c>
      <c r="E94" s="16" t="s">
        <v>7</v>
      </c>
      <c r="F94" s="16"/>
      <c r="G94" s="32">
        <v>0</v>
      </c>
      <c r="H94" s="5"/>
      <c r="I94" s="4"/>
    </row>
    <row r="95" spans="1:9" ht="9.9499999999999993" customHeight="1" x14ac:dyDescent="0.25">
      <c r="A95" s="20"/>
      <c r="B95" s="18"/>
      <c r="C95" s="21"/>
      <c r="D95" s="21"/>
      <c r="E95" s="21"/>
      <c r="F95" s="18"/>
      <c r="G95" s="24"/>
      <c r="H95" s="1"/>
      <c r="I95" s="4"/>
    </row>
    <row r="96" spans="1:9" ht="9.9499999999999993" customHeight="1" x14ac:dyDescent="0.25">
      <c r="A96" s="22"/>
      <c r="B96" s="23"/>
      <c r="C96" s="23"/>
      <c r="D96" s="25"/>
      <c r="E96" s="23"/>
      <c r="F96" s="23"/>
      <c r="G96" s="26"/>
      <c r="H96" s="1"/>
      <c r="I96" s="4"/>
    </row>
    <row r="97" spans="1:9" ht="9.9499999999999993" customHeight="1" x14ac:dyDescent="0.25">
      <c r="A97" s="27" t="s">
        <v>51</v>
      </c>
      <c r="B97" s="4"/>
      <c r="C97" s="4"/>
      <c r="D97" s="4"/>
      <c r="E97" s="4"/>
      <c r="F97" s="4"/>
      <c r="G97" s="28">
        <v>0</v>
      </c>
      <c r="H97" s="1"/>
      <c r="I97" s="4"/>
    </row>
    <row r="98" spans="1:9" ht="9.9499999999999993" customHeight="1" x14ac:dyDescent="0.25">
      <c r="A98" s="33" t="s">
        <v>3</v>
      </c>
      <c r="B98" s="4"/>
      <c r="C98" s="4"/>
      <c r="D98" s="4"/>
      <c r="E98" s="4"/>
      <c r="F98" s="4"/>
      <c r="G98" s="7">
        <f>SUM(G75+G92)</f>
        <v>8662.5</v>
      </c>
      <c r="H98" s="4"/>
      <c r="I98" s="4"/>
    </row>
    <row r="99" spans="1:9" ht="9.9499999999999993" customHeight="1" x14ac:dyDescent="0.25">
      <c r="A99" s="34" t="s">
        <v>102</v>
      </c>
      <c r="B99" s="8"/>
      <c r="C99" s="8"/>
      <c r="D99" s="8"/>
      <c r="E99" s="8"/>
      <c r="F99" s="8"/>
      <c r="G99" s="8"/>
      <c r="H99" s="8"/>
      <c r="I99" s="8"/>
    </row>
    <row r="100" spans="1:9" ht="9.9499999999999993" customHeight="1" x14ac:dyDescent="0.25"/>
    <row r="101" spans="1:9" ht="9.9499999999999993" customHeight="1" x14ac:dyDescent="0.25"/>
    <row r="102" spans="1:9" ht="9.9499999999999993" customHeight="1" x14ac:dyDescent="0.25"/>
    <row r="103" spans="1:9" ht="9.9499999999999993" customHeight="1" x14ac:dyDescent="0.25"/>
    <row r="104" spans="1:9" ht="9.9499999999999993" customHeight="1" x14ac:dyDescent="0.25"/>
    <row r="105" spans="1:9" ht="9.9499999999999993" customHeight="1" x14ac:dyDescent="0.25">
      <c r="A105" s="38"/>
      <c r="B105" s="8"/>
      <c r="C105" s="8"/>
      <c r="D105" s="8"/>
      <c r="E105" s="8"/>
      <c r="F105" s="8"/>
      <c r="G105" s="8"/>
      <c r="H105" s="8"/>
      <c r="I105" s="8"/>
    </row>
    <row r="106" spans="1:9" ht="9.9499999999999993" customHeight="1" x14ac:dyDescent="0.25">
      <c r="A106" s="8"/>
      <c r="B106" s="9" t="s">
        <v>0</v>
      </c>
      <c r="C106" s="37"/>
      <c r="D106" s="9" t="s">
        <v>1</v>
      </c>
      <c r="E106" s="9"/>
      <c r="F106" s="9" t="s">
        <v>96</v>
      </c>
      <c r="G106" s="9"/>
      <c r="H106" s="9" t="s">
        <v>104</v>
      </c>
      <c r="I106" s="9" t="s">
        <v>4</v>
      </c>
    </row>
    <row r="107" spans="1:9" ht="9.9499999999999993" customHeight="1" x14ac:dyDescent="0.25">
      <c r="A107" s="8"/>
      <c r="B107" s="8"/>
      <c r="C107" s="8"/>
      <c r="D107" s="8" t="s">
        <v>90</v>
      </c>
      <c r="E107" s="8"/>
      <c r="F107" s="8"/>
      <c r="G107" s="8"/>
      <c r="H107" s="9"/>
      <c r="I107" s="8"/>
    </row>
    <row r="108" spans="1:9" ht="9.9499999999999993" customHeight="1" x14ac:dyDescent="0.25">
      <c r="A108" s="8" t="s">
        <v>98</v>
      </c>
      <c r="B108" s="8"/>
      <c r="C108" s="8"/>
      <c r="D108" s="8"/>
      <c r="E108" s="8" t="s">
        <v>5</v>
      </c>
      <c r="F108" s="8" t="s">
        <v>91</v>
      </c>
      <c r="G108" s="8"/>
      <c r="H108" s="8"/>
      <c r="I108" s="8"/>
    </row>
    <row r="109" spans="1:9" ht="9.9499999999999993" customHeight="1" x14ac:dyDescent="0.25">
      <c r="A109" s="8" t="s">
        <v>105</v>
      </c>
      <c r="B109" s="9">
        <v>45</v>
      </c>
      <c r="C109" s="9" t="s">
        <v>7</v>
      </c>
      <c r="D109" s="9"/>
      <c r="E109" s="8" t="s">
        <v>52</v>
      </c>
      <c r="F109" s="9" t="s">
        <v>7</v>
      </c>
      <c r="G109" s="42">
        <v>2300</v>
      </c>
      <c r="H109" s="9" t="s">
        <v>101</v>
      </c>
      <c r="I109" s="75"/>
    </row>
    <row r="110" spans="1:9" ht="9.9499999999999993" customHeight="1" x14ac:dyDescent="0.25">
      <c r="A110" s="73"/>
      <c r="B110" s="70"/>
      <c r="C110" s="13" t="s">
        <v>84</v>
      </c>
      <c r="D110" s="14"/>
      <c r="E110" s="69"/>
      <c r="F110" s="13" t="s">
        <v>85</v>
      </c>
      <c r="G110" s="72"/>
      <c r="H110" s="70"/>
      <c r="I110" s="71"/>
    </row>
    <row r="111" spans="1:9" ht="9.9499999999999993" customHeight="1" x14ac:dyDescent="0.25">
      <c r="A111" s="53" t="s">
        <v>8</v>
      </c>
      <c r="B111" s="12" t="s">
        <v>9</v>
      </c>
      <c r="C111" s="12" t="s">
        <v>10</v>
      </c>
      <c r="D111" s="11" t="s">
        <v>11</v>
      </c>
      <c r="E111" s="11" t="s">
        <v>12</v>
      </c>
      <c r="F111" s="11" t="s">
        <v>10</v>
      </c>
      <c r="G111" s="11" t="s">
        <v>13</v>
      </c>
      <c r="H111" s="13" t="s">
        <v>14</v>
      </c>
      <c r="I111" s="14"/>
    </row>
    <row r="112" spans="1:9" ht="9.9499999999999993" customHeight="1" x14ac:dyDescent="0.25">
      <c r="A112" s="20"/>
      <c r="B112" s="17" t="s">
        <v>7</v>
      </c>
      <c r="C112" s="17" t="s">
        <v>15</v>
      </c>
      <c r="D112" s="18" t="s">
        <v>7</v>
      </c>
      <c r="E112" s="18" t="s">
        <v>54</v>
      </c>
      <c r="F112" s="18" t="s">
        <v>15</v>
      </c>
      <c r="G112" s="32" t="s">
        <v>16</v>
      </c>
      <c r="H112" s="14" t="s">
        <v>17</v>
      </c>
      <c r="I112" s="19">
        <v>0</v>
      </c>
    </row>
    <row r="113" spans="1:9" ht="9.9499999999999993" customHeight="1" x14ac:dyDescent="0.25">
      <c r="A113" s="22" t="s">
        <v>106</v>
      </c>
      <c r="B113" s="23">
        <v>180</v>
      </c>
      <c r="C113" s="35">
        <v>4.59</v>
      </c>
      <c r="D113" s="21">
        <f>AVERAGE(B113*C113)</f>
        <v>826.19999999999993</v>
      </c>
      <c r="E113" s="23">
        <v>180</v>
      </c>
      <c r="F113" s="35">
        <v>4.59</v>
      </c>
      <c r="G113" s="21">
        <f>AVERAGE(E113*F113)</f>
        <v>826.19999999999993</v>
      </c>
      <c r="H113" s="14"/>
      <c r="I113" s="19"/>
    </row>
    <row r="114" spans="1:9" ht="9.9499999999999993" customHeight="1" x14ac:dyDescent="0.25">
      <c r="A114" s="22" t="s">
        <v>25</v>
      </c>
      <c r="B114" s="23">
        <v>90</v>
      </c>
      <c r="C114" s="35">
        <v>4.59</v>
      </c>
      <c r="D114" s="21">
        <f t="shared" ref="D114:D120" si="10">AVERAGE(B114*C114)</f>
        <v>413.09999999999997</v>
      </c>
      <c r="E114" s="23">
        <v>90</v>
      </c>
      <c r="F114" s="35">
        <v>4.59</v>
      </c>
      <c r="G114" s="21">
        <f t="shared" ref="G114:G120" si="11">AVERAGE(E114*F114)</f>
        <v>413.09999999999997</v>
      </c>
      <c r="H114" s="1" t="s">
        <v>19</v>
      </c>
      <c r="I114" s="2">
        <f>SUM(G113+G114+G115+G116+G117+G118+G119+G120+G121)</f>
        <v>3717.8999999999996</v>
      </c>
    </row>
    <row r="115" spans="1:9" ht="9.9499999999999993" customHeight="1" x14ac:dyDescent="0.25">
      <c r="A115" s="22" t="s">
        <v>26</v>
      </c>
      <c r="B115" s="23">
        <v>90</v>
      </c>
      <c r="C115" s="35">
        <v>4.59</v>
      </c>
      <c r="D115" s="21">
        <f t="shared" si="10"/>
        <v>413.09999999999997</v>
      </c>
      <c r="E115" s="23">
        <v>90</v>
      </c>
      <c r="F115" s="35">
        <v>4.59</v>
      </c>
      <c r="G115" s="21">
        <f t="shared" si="11"/>
        <v>413.09999999999997</v>
      </c>
      <c r="H115" s="1" t="s">
        <v>55</v>
      </c>
      <c r="I115" s="2">
        <v>3705.3</v>
      </c>
    </row>
    <row r="116" spans="1:9" ht="9.9499999999999993" customHeight="1" x14ac:dyDescent="0.25">
      <c r="A116" s="22" t="s">
        <v>93</v>
      </c>
      <c r="B116" s="23">
        <v>90</v>
      </c>
      <c r="C116" s="35">
        <v>4.59</v>
      </c>
      <c r="D116" s="21">
        <f t="shared" si="10"/>
        <v>413.09999999999997</v>
      </c>
      <c r="E116" s="23">
        <v>90</v>
      </c>
      <c r="F116" s="35">
        <v>4.59</v>
      </c>
      <c r="G116" s="21">
        <f t="shared" si="11"/>
        <v>413.09999999999997</v>
      </c>
      <c r="H116" s="1" t="s">
        <v>21</v>
      </c>
      <c r="I116" s="2"/>
    </row>
    <row r="117" spans="1:9" ht="9.9499999999999993" customHeight="1" x14ac:dyDescent="0.25">
      <c r="A117" s="22" t="s">
        <v>64</v>
      </c>
      <c r="B117" s="23">
        <v>90</v>
      </c>
      <c r="C117" s="35">
        <v>4.59</v>
      </c>
      <c r="D117" s="21">
        <f t="shared" si="10"/>
        <v>413.09999999999997</v>
      </c>
      <c r="E117" s="23">
        <v>90</v>
      </c>
      <c r="F117" s="35">
        <v>4.59</v>
      </c>
      <c r="G117" s="21">
        <f t="shared" si="11"/>
        <v>413.09999999999997</v>
      </c>
      <c r="H117" s="1"/>
      <c r="I117" s="4"/>
    </row>
    <row r="118" spans="1:9" ht="9.9499999999999993" customHeight="1" x14ac:dyDescent="0.25">
      <c r="A118" s="22" t="s">
        <v>65</v>
      </c>
      <c r="B118" s="23">
        <v>90</v>
      </c>
      <c r="C118" s="35">
        <v>4.59</v>
      </c>
      <c r="D118" s="21">
        <f t="shared" si="10"/>
        <v>413.09999999999997</v>
      </c>
      <c r="E118" s="23">
        <v>90</v>
      </c>
      <c r="F118" s="35">
        <v>4.59</v>
      </c>
      <c r="G118" s="21">
        <f t="shared" si="11"/>
        <v>413.09999999999997</v>
      </c>
      <c r="H118" s="1" t="s">
        <v>23</v>
      </c>
      <c r="I118" s="2">
        <f>SUM(I114:I117)</f>
        <v>7423.2</v>
      </c>
    </row>
    <row r="119" spans="1:9" ht="9.9499999999999993" customHeight="1" x14ac:dyDescent="0.25">
      <c r="A119" s="22" t="s">
        <v>94</v>
      </c>
      <c r="B119" s="23">
        <v>90</v>
      </c>
      <c r="C119" s="35">
        <v>4.59</v>
      </c>
      <c r="D119" s="21">
        <f t="shared" si="10"/>
        <v>413.09999999999997</v>
      </c>
      <c r="E119" s="23">
        <v>90</v>
      </c>
      <c r="F119" s="35">
        <v>4.59</v>
      </c>
      <c r="G119" s="21">
        <f t="shared" si="11"/>
        <v>413.09999999999997</v>
      </c>
      <c r="H119" s="1"/>
      <c r="I119" s="4"/>
    </row>
    <row r="120" spans="1:9" ht="9.9499999999999993" customHeight="1" x14ac:dyDescent="0.25">
      <c r="A120" s="22" t="s">
        <v>95</v>
      </c>
      <c r="B120" s="23">
        <v>90</v>
      </c>
      <c r="C120" s="35">
        <v>4.59</v>
      </c>
      <c r="D120" s="21">
        <f t="shared" si="10"/>
        <v>413.09999999999997</v>
      </c>
      <c r="E120" s="23">
        <v>90</v>
      </c>
      <c r="F120" s="35">
        <v>4.59</v>
      </c>
      <c r="G120" s="21">
        <f t="shared" si="11"/>
        <v>413.09999999999997</v>
      </c>
      <c r="H120" s="1" t="s">
        <v>24</v>
      </c>
      <c r="I120" s="2"/>
    </row>
    <row r="121" spans="1:9" ht="9.9499999999999993" customHeight="1" x14ac:dyDescent="0.25">
      <c r="A121" s="22"/>
      <c r="B121" s="23"/>
      <c r="C121" s="35"/>
      <c r="D121" s="21"/>
      <c r="E121" s="23"/>
      <c r="F121" s="35"/>
      <c r="G121" s="21"/>
      <c r="H121" s="1" t="s">
        <v>23</v>
      </c>
      <c r="I121" s="2"/>
    </row>
    <row r="122" spans="1:9" ht="9.9499999999999993" customHeight="1" x14ac:dyDescent="0.25">
      <c r="A122" s="22"/>
      <c r="B122" s="23"/>
      <c r="C122" s="35"/>
      <c r="D122" s="25"/>
      <c r="E122" s="23"/>
      <c r="F122" s="35"/>
      <c r="G122" s="25"/>
      <c r="H122" s="1"/>
      <c r="I122" s="4"/>
    </row>
    <row r="123" spans="1:9" ht="9.9499999999999993" customHeight="1" x14ac:dyDescent="0.25">
      <c r="A123" s="22"/>
      <c r="B123" s="23"/>
      <c r="C123" s="35"/>
      <c r="D123" s="25"/>
      <c r="E123" s="23"/>
      <c r="F123" s="35"/>
      <c r="G123" s="25"/>
      <c r="H123" s="1" t="s">
        <v>53</v>
      </c>
      <c r="I123" s="2">
        <f>AVERAGE(I118*0.1125)</f>
        <v>835.11</v>
      </c>
    </row>
    <row r="124" spans="1:9" ht="9.9499999999999993" customHeight="1" x14ac:dyDescent="0.25">
      <c r="A124" s="22"/>
      <c r="B124" s="23"/>
      <c r="C124" s="35"/>
      <c r="D124" s="25"/>
      <c r="E124" s="23"/>
      <c r="F124" s="35"/>
      <c r="G124" s="25"/>
      <c r="H124" s="1"/>
      <c r="I124" s="4"/>
    </row>
    <row r="125" spans="1:9" ht="9.9499999999999993" customHeight="1" x14ac:dyDescent="0.25">
      <c r="A125" s="22"/>
      <c r="B125" s="23"/>
      <c r="C125" s="35"/>
      <c r="D125" s="25"/>
      <c r="E125" s="23"/>
      <c r="F125" s="35"/>
      <c r="G125" s="25"/>
      <c r="H125" s="1" t="s">
        <v>3</v>
      </c>
      <c r="I125" s="78">
        <f>SUM(I118+I123)</f>
        <v>8258.31</v>
      </c>
    </row>
    <row r="126" spans="1:9" ht="9.9499999999999993" customHeight="1" x14ac:dyDescent="0.25">
      <c r="A126" s="22"/>
      <c r="B126" s="23"/>
      <c r="C126" s="35"/>
      <c r="D126" s="25"/>
      <c r="E126" s="23"/>
      <c r="F126" s="35"/>
      <c r="G126" s="25"/>
      <c r="H126" s="1"/>
      <c r="I126" s="4"/>
    </row>
    <row r="127" spans="1:9" ht="9.9499999999999993" customHeight="1" x14ac:dyDescent="0.25">
      <c r="A127" s="22"/>
      <c r="B127" s="23"/>
      <c r="C127" s="23"/>
      <c r="D127" s="23"/>
      <c r="E127" s="23"/>
      <c r="F127" s="23"/>
      <c r="G127" s="23"/>
      <c r="H127" s="1" t="s">
        <v>103</v>
      </c>
      <c r="I127" s="7">
        <f>AVERAGE(I125/B109)</f>
        <v>183.518</v>
      </c>
    </row>
    <row r="128" spans="1:9" ht="9.9499999999999993" customHeight="1" x14ac:dyDescent="0.25">
      <c r="A128" s="27" t="s">
        <v>51</v>
      </c>
      <c r="B128" s="44">
        <f>SUM(B113:B127)</f>
        <v>810</v>
      </c>
      <c r="C128" s="4"/>
      <c r="D128" s="2">
        <f>SUM(D113:D127)</f>
        <v>3717.8999999999996</v>
      </c>
      <c r="E128" s="44">
        <f>SUM(E113:E127)</f>
        <v>810</v>
      </c>
      <c r="F128" s="4"/>
      <c r="G128" s="2">
        <f>SUM(G113:G127)</f>
        <v>3717.8999999999996</v>
      </c>
      <c r="H128" s="1"/>
      <c r="I128" s="4"/>
    </row>
    <row r="129" spans="1:9" ht="9.9499999999999993" customHeight="1" x14ac:dyDescent="0.25">
      <c r="A129" s="29"/>
      <c r="B129" s="30"/>
      <c r="C129" s="30"/>
      <c r="D129" s="30"/>
      <c r="E129" s="30"/>
      <c r="F129" s="30"/>
      <c r="G129" s="31"/>
      <c r="H129" s="1"/>
      <c r="I129" s="3"/>
    </row>
    <row r="130" spans="1:9" ht="9.9499999999999993" customHeight="1" x14ac:dyDescent="0.25">
      <c r="A130" s="11" t="s">
        <v>29</v>
      </c>
      <c r="B130" s="12" t="s">
        <v>30</v>
      </c>
      <c r="C130" s="11" t="s">
        <v>31</v>
      </c>
      <c r="D130" s="11" t="s">
        <v>32</v>
      </c>
      <c r="E130" s="11" t="s">
        <v>11</v>
      </c>
      <c r="F130" s="11"/>
      <c r="G130" s="11" t="s">
        <v>33</v>
      </c>
      <c r="H130" s="1"/>
      <c r="I130" s="4"/>
    </row>
    <row r="131" spans="1:9" ht="9.9499999999999993" customHeight="1" x14ac:dyDescent="0.25">
      <c r="A131" s="16" t="s">
        <v>34</v>
      </c>
      <c r="B131" s="17"/>
      <c r="C131" s="16"/>
      <c r="D131" s="16" t="s">
        <v>35</v>
      </c>
      <c r="E131" s="16" t="s">
        <v>7</v>
      </c>
      <c r="F131" s="16"/>
      <c r="G131" s="32">
        <v>0</v>
      </c>
      <c r="H131" s="5"/>
      <c r="I131" s="4"/>
    </row>
    <row r="132" spans="1:9" ht="9.9499999999999993" customHeight="1" x14ac:dyDescent="0.25">
      <c r="A132" s="36" t="s">
        <v>36</v>
      </c>
      <c r="B132" s="35" t="s">
        <v>37</v>
      </c>
      <c r="C132" s="39">
        <v>15</v>
      </c>
      <c r="D132" s="21">
        <v>20</v>
      </c>
      <c r="E132" s="21">
        <f>AVERAGE(C132*D132)</f>
        <v>300</v>
      </c>
      <c r="F132" s="18"/>
      <c r="G132" s="50">
        <f>AVERAGE(C132*D132)</f>
        <v>300</v>
      </c>
      <c r="H132" s="5"/>
      <c r="I132" s="4"/>
    </row>
    <row r="133" spans="1:9" ht="9.9499999999999993" customHeight="1" x14ac:dyDescent="0.25">
      <c r="A133" s="20" t="s">
        <v>38</v>
      </c>
      <c r="B133" s="18" t="s">
        <v>39</v>
      </c>
      <c r="C133" s="39">
        <v>15</v>
      </c>
      <c r="D133" s="21">
        <v>12</v>
      </c>
      <c r="E133" s="21">
        <v>84</v>
      </c>
      <c r="F133" s="18"/>
      <c r="G133" s="50">
        <f t="shared" ref="G133:G142" si="12">AVERAGE(C133*D133)</f>
        <v>180</v>
      </c>
      <c r="H133" s="1"/>
      <c r="I133" s="6"/>
    </row>
    <row r="134" spans="1:9" ht="9.9499999999999993" customHeight="1" x14ac:dyDescent="0.25">
      <c r="A134" s="22" t="s">
        <v>99</v>
      </c>
      <c r="B134" s="23" t="s">
        <v>40</v>
      </c>
      <c r="C134" s="23">
        <v>10</v>
      </c>
      <c r="D134" s="25">
        <v>80</v>
      </c>
      <c r="E134" s="21">
        <v>80</v>
      </c>
      <c r="F134" s="25"/>
      <c r="G134" s="50">
        <f t="shared" si="12"/>
        <v>800</v>
      </c>
      <c r="H134" s="1"/>
      <c r="I134" s="4"/>
    </row>
    <row r="135" spans="1:9" ht="9.9499999999999993" customHeight="1" x14ac:dyDescent="0.25">
      <c r="A135" s="22" t="s">
        <v>72</v>
      </c>
      <c r="B135" s="23" t="s">
        <v>73</v>
      </c>
      <c r="C135" s="23">
        <v>360</v>
      </c>
      <c r="D135" s="25">
        <v>1.4</v>
      </c>
      <c r="E135" s="21">
        <f>AVERAGE(C135*D135)</f>
        <v>503.99999999999994</v>
      </c>
      <c r="F135" s="25"/>
      <c r="G135" s="50">
        <f t="shared" si="12"/>
        <v>503.99999999999994</v>
      </c>
      <c r="H135" s="1"/>
      <c r="I135" s="4"/>
    </row>
    <row r="136" spans="1:9" ht="9.9499999999999993" customHeight="1" x14ac:dyDescent="0.25">
      <c r="A136" s="22" t="s">
        <v>48</v>
      </c>
      <c r="B136" s="23" t="s">
        <v>47</v>
      </c>
      <c r="C136" s="23">
        <v>10</v>
      </c>
      <c r="D136" s="25">
        <v>13.4</v>
      </c>
      <c r="E136" s="21">
        <f t="shared" ref="E136:E142" si="13">AVERAGE(C136*D136)</f>
        <v>134</v>
      </c>
      <c r="F136" s="23"/>
      <c r="G136" s="50">
        <f t="shared" si="12"/>
        <v>134</v>
      </c>
      <c r="H136" s="1"/>
      <c r="I136" s="4"/>
    </row>
    <row r="137" spans="1:9" ht="9.9499999999999993" customHeight="1" x14ac:dyDescent="0.25">
      <c r="A137" s="29" t="s">
        <v>49</v>
      </c>
      <c r="B137" s="30" t="s">
        <v>50</v>
      </c>
      <c r="C137" s="30">
        <v>3200</v>
      </c>
      <c r="D137" s="48">
        <v>1.5476E-2</v>
      </c>
      <c r="E137" s="21">
        <f t="shared" si="13"/>
        <v>49.523200000000003</v>
      </c>
      <c r="F137" s="23"/>
      <c r="G137" s="50">
        <f t="shared" si="12"/>
        <v>49.523200000000003</v>
      </c>
      <c r="H137" s="1"/>
      <c r="I137" s="4"/>
    </row>
    <row r="138" spans="1:9" ht="9.9499999999999993" customHeight="1" x14ac:dyDescent="0.25">
      <c r="A138" s="29" t="s">
        <v>76</v>
      </c>
      <c r="B138" s="30" t="s">
        <v>50</v>
      </c>
      <c r="C138" s="30">
        <v>660</v>
      </c>
      <c r="D138" s="41">
        <v>2.6829999999999998</v>
      </c>
      <c r="E138" s="21">
        <f t="shared" si="13"/>
        <v>1770.78</v>
      </c>
      <c r="F138" s="25"/>
      <c r="G138" s="50">
        <f t="shared" si="12"/>
        <v>1770.78</v>
      </c>
      <c r="H138" s="1"/>
      <c r="I138" s="4"/>
    </row>
    <row r="139" spans="1:9" ht="9.9499999999999993" customHeight="1" x14ac:dyDescent="0.25">
      <c r="A139" s="29" t="s">
        <v>77</v>
      </c>
      <c r="B139" s="30" t="s">
        <v>78</v>
      </c>
      <c r="C139" s="30">
        <v>8</v>
      </c>
      <c r="D139" s="41">
        <v>71</v>
      </c>
      <c r="E139" s="21">
        <f t="shared" si="13"/>
        <v>568</v>
      </c>
      <c r="F139" s="23"/>
      <c r="G139" s="50">
        <f t="shared" si="12"/>
        <v>568</v>
      </c>
      <c r="H139" s="1"/>
      <c r="I139" s="4"/>
    </row>
    <row r="140" spans="1:9" ht="9.9499999999999993" customHeight="1" x14ac:dyDescent="0.25">
      <c r="A140" s="29" t="s">
        <v>79</v>
      </c>
      <c r="B140" s="30" t="s">
        <v>47</v>
      </c>
      <c r="C140" s="30">
        <v>8</v>
      </c>
      <c r="D140" s="41">
        <v>14.5</v>
      </c>
      <c r="E140" s="21">
        <f t="shared" si="13"/>
        <v>116</v>
      </c>
      <c r="F140" s="30"/>
      <c r="G140" s="50">
        <f t="shared" si="12"/>
        <v>116</v>
      </c>
      <c r="H140" s="1"/>
      <c r="I140" s="4"/>
    </row>
    <row r="141" spans="1:9" ht="9.9499999999999993" customHeight="1" x14ac:dyDescent="0.25">
      <c r="A141" s="29" t="s">
        <v>83</v>
      </c>
      <c r="B141" s="30" t="s">
        <v>47</v>
      </c>
      <c r="C141" s="30">
        <v>90</v>
      </c>
      <c r="D141" s="41">
        <v>8</v>
      </c>
      <c r="E141" s="21">
        <f t="shared" si="13"/>
        <v>720</v>
      </c>
      <c r="F141" s="30"/>
      <c r="G141" s="50">
        <f t="shared" si="12"/>
        <v>720</v>
      </c>
      <c r="H141" s="5"/>
      <c r="I141" s="4"/>
    </row>
    <row r="142" spans="1:9" ht="9.9499999999999993" customHeight="1" x14ac:dyDescent="0.25">
      <c r="A142" s="29" t="s">
        <v>86</v>
      </c>
      <c r="B142" s="30" t="s">
        <v>82</v>
      </c>
      <c r="C142" s="30">
        <v>900</v>
      </c>
      <c r="D142" s="41">
        <v>0.35</v>
      </c>
      <c r="E142" s="21">
        <f t="shared" si="13"/>
        <v>315</v>
      </c>
      <c r="F142" s="30"/>
      <c r="G142" s="50">
        <f t="shared" si="12"/>
        <v>315</v>
      </c>
      <c r="H142" s="5"/>
      <c r="I142" s="4"/>
    </row>
    <row r="143" spans="1:9" ht="9.9499999999999993" customHeight="1" x14ac:dyDescent="0.25">
      <c r="A143" s="29"/>
      <c r="B143" s="30"/>
      <c r="C143" s="30"/>
      <c r="D143" s="41"/>
      <c r="E143" s="25"/>
      <c r="F143" s="23"/>
      <c r="G143" s="50"/>
      <c r="H143" s="5"/>
      <c r="I143" s="4"/>
    </row>
    <row r="144" spans="1:9" ht="9.9499999999999993" customHeight="1" x14ac:dyDescent="0.25">
      <c r="A144" s="29"/>
      <c r="B144" s="30"/>
      <c r="C144" s="30"/>
      <c r="D144" s="41"/>
      <c r="E144" s="25"/>
      <c r="F144" s="23"/>
      <c r="G144" s="50"/>
      <c r="H144" s="5"/>
      <c r="I144" s="4"/>
    </row>
    <row r="145" spans="1:9" ht="9.9499999999999993" customHeight="1" x14ac:dyDescent="0.25">
      <c r="A145" s="73" t="s">
        <v>51</v>
      </c>
      <c r="B145" s="30"/>
      <c r="C145" s="30"/>
      <c r="D145" s="41"/>
      <c r="E145" s="74">
        <f>SUM(E132:E142)</f>
        <v>4641.3032000000003</v>
      </c>
      <c r="F145" s="77"/>
      <c r="G145" s="47">
        <v>3705.3</v>
      </c>
      <c r="H145" s="5"/>
      <c r="I145" s="4"/>
    </row>
    <row r="146" spans="1:9" ht="9.9499999999999993" customHeight="1" x14ac:dyDescent="0.25">
      <c r="A146" s="11" t="s">
        <v>42</v>
      </c>
      <c r="B146" s="11" t="s">
        <v>43</v>
      </c>
      <c r="C146" s="11" t="s">
        <v>10</v>
      </c>
      <c r="D146" s="11" t="s">
        <v>10</v>
      </c>
      <c r="E146" s="11" t="s">
        <v>10</v>
      </c>
      <c r="F146" s="11"/>
      <c r="G146" s="11" t="s">
        <v>33</v>
      </c>
      <c r="H146" s="5"/>
      <c r="I146" s="4"/>
    </row>
    <row r="147" spans="1:9" ht="9.9499999999999993" customHeight="1" x14ac:dyDescent="0.25">
      <c r="A147" s="16"/>
      <c r="B147" s="16" t="s">
        <v>44</v>
      </c>
      <c r="C147" s="16" t="s">
        <v>45</v>
      </c>
      <c r="D147" s="16" t="s">
        <v>44</v>
      </c>
      <c r="E147" s="16" t="s">
        <v>7</v>
      </c>
      <c r="F147" s="16"/>
      <c r="G147" s="32">
        <v>0</v>
      </c>
      <c r="H147" s="5"/>
      <c r="I147" s="4"/>
    </row>
    <row r="148" spans="1:9" ht="9.9499999999999993" customHeight="1" x14ac:dyDescent="0.25">
      <c r="A148" s="20"/>
      <c r="B148" s="18"/>
      <c r="C148" s="21"/>
      <c r="D148" s="21"/>
      <c r="E148" s="21"/>
      <c r="F148" s="18"/>
      <c r="G148" s="24"/>
      <c r="H148" s="1"/>
      <c r="I148" s="4"/>
    </row>
    <row r="149" spans="1:9" ht="9.9499999999999993" customHeight="1" x14ac:dyDescent="0.25">
      <c r="A149" s="22"/>
      <c r="B149" s="23"/>
      <c r="C149" s="23"/>
      <c r="D149" s="25"/>
      <c r="E149" s="23"/>
      <c r="F149" s="23"/>
      <c r="G149" s="26"/>
      <c r="H149" s="1"/>
      <c r="I149" s="4"/>
    </row>
    <row r="150" spans="1:9" ht="9.9499999999999993" customHeight="1" x14ac:dyDescent="0.25">
      <c r="A150" s="27" t="s">
        <v>51</v>
      </c>
      <c r="B150" s="4"/>
      <c r="C150" s="4"/>
      <c r="D150" s="4"/>
      <c r="E150" s="4"/>
      <c r="F150" s="4"/>
      <c r="G150" s="28">
        <v>0</v>
      </c>
      <c r="H150" s="1"/>
      <c r="I150" s="4"/>
    </row>
    <row r="151" spans="1:9" ht="9.9499999999999993" customHeight="1" x14ac:dyDescent="0.25">
      <c r="A151" s="33" t="s">
        <v>3</v>
      </c>
      <c r="B151" s="4"/>
      <c r="C151" s="4"/>
      <c r="D151" s="4"/>
      <c r="E151" s="4"/>
      <c r="F151" s="4"/>
      <c r="G151" s="7">
        <f>SUM(G128+G145)</f>
        <v>7423.2</v>
      </c>
      <c r="H151" s="4"/>
      <c r="I151" s="4"/>
    </row>
    <row r="152" spans="1:9" ht="9.9499999999999993" customHeight="1" x14ac:dyDescent="0.25">
      <c r="A152" s="34" t="s">
        <v>102</v>
      </c>
      <c r="B152" s="8"/>
      <c r="C152" s="8"/>
      <c r="D152" s="8"/>
      <c r="E152" s="8"/>
      <c r="F152" s="8"/>
      <c r="G152" s="8"/>
      <c r="H152" s="8"/>
      <c r="I152" s="8"/>
    </row>
    <row r="153" spans="1:9" ht="9.9499999999999993" customHeight="1" x14ac:dyDescent="0.25"/>
    <row r="154" spans="1:9" ht="11.1" customHeight="1" x14ac:dyDescent="0.25">
      <c r="A154" s="8"/>
      <c r="B154" s="9" t="s">
        <v>0</v>
      </c>
      <c r="C154" s="37"/>
      <c r="D154" s="9" t="s">
        <v>1</v>
      </c>
      <c r="E154" s="9"/>
      <c r="F154" s="9" t="s">
        <v>96</v>
      </c>
      <c r="G154" s="9"/>
      <c r="H154" s="9" t="s">
        <v>107</v>
      </c>
      <c r="I154" s="9" t="s">
        <v>108</v>
      </c>
    </row>
    <row r="155" spans="1:9" ht="11.1" customHeight="1" x14ac:dyDescent="0.25">
      <c r="A155" s="8"/>
      <c r="B155" s="8"/>
      <c r="C155" s="8"/>
      <c r="D155" s="8" t="s">
        <v>90</v>
      </c>
      <c r="E155" s="8"/>
      <c r="F155" s="8"/>
      <c r="G155" s="8"/>
      <c r="H155" s="9"/>
      <c r="I155" s="8"/>
    </row>
    <row r="156" spans="1:9" ht="11.1" customHeight="1" x14ac:dyDescent="0.25">
      <c r="A156" s="8" t="s">
        <v>98</v>
      </c>
      <c r="B156" s="8"/>
      <c r="C156" s="8"/>
      <c r="D156" s="8"/>
      <c r="E156" s="40" t="s">
        <v>5</v>
      </c>
      <c r="F156" s="40" t="s">
        <v>6</v>
      </c>
      <c r="G156" s="8"/>
      <c r="H156" s="8" t="s">
        <v>111</v>
      </c>
      <c r="I156" s="8"/>
    </row>
    <row r="157" spans="1:9" ht="11.1" customHeight="1" x14ac:dyDescent="0.25">
      <c r="A157" s="8" t="s">
        <v>105</v>
      </c>
      <c r="B157" s="9">
        <v>8</v>
      </c>
      <c r="C157" s="9" t="s">
        <v>7</v>
      </c>
      <c r="D157" s="9"/>
      <c r="E157" s="8" t="s">
        <v>52</v>
      </c>
      <c r="F157" s="9" t="s">
        <v>7</v>
      </c>
      <c r="G157" s="42">
        <v>1750</v>
      </c>
      <c r="H157" s="9" t="s">
        <v>110</v>
      </c>
      <c r="I157" s="75"/>
    </row>
    <row r="158" spans="1:9" ht="11.1" customHeight="1" x14ac:dyDescent="0.25">
      <c r="A158" s="73"/>
      <c r="B158" s="70"/>
      <c r="C158" s="13" t="s">
        <v>84</v>
      </c>
      <c r="D158" s="14"/>
      <c r="E158" s="69"/>
      <c r="F158" s="13" t="s">
        <v>85</v>
      </c>
      <c r="G158" s="72"/>
      <c r="H158" s="70"/>
      <c r="I158" s="71"/>
    </row>
    <row r="159" spans="1:9" ht="11.1" customHeight="1" x14ac:dyDescent="0.25">
      <c r="A159" s="53" t="s">
        <v>8</v>
      </c>
      <c r="B159" s="12" t="s">
        <v>9</v>
      </c>
      <c r="C159" s="12" t="s">
        <v>10</v>
      </c>
      <c r="D159" s="11" t="s">
        <v>11</v>
      </c>
      <c r="E159" s="11" t="s">
        <v>12</v>
      </c>
      <c r="F159" s="11" t="s">
        <v>10</v>
      </c>
      <c r="G159" s="11" t="s">
        <v>13</v>
      </c>
      <c r="H159" s="13" t="s">
        <v>14</v>
      </c>
      <c r="I159" s="14"/>
    </row>
    <row r="160" spans="1:9" ht="11.1" customHeight="1" x14ac:dyDescent="0.25">
      <c r="A160" s="20"/>
      <c r="B160" s="17" t="s">
        <v>7</v>
      </c>
      <c r="C160" s="17" t="s">
        <v>15</v>
      </c>
      <c r="D160" s="18" t="s">
        <v>7</v>
      </c>
      <c r="E160" s="18" t="s">
        <v>54</v>
      </c>
      <c r="F160" s="18" t="s">
        <v>15</v>
      </c>
      <c r="G160" s="32" t="s">
        <v>16</v>
      </c>
      <c r="H160" s="14" t="s">
        <v>17</v>
      </c>
      <c r="I160" s="19">
        <v>0</v>
      </c>
    </row>
    <row r="161" spans="1:9" ht="11.1" customHeight="1" x14ac:dyDescent="0.25">
      <c r="A161" s="22" t="s">
        <v>106</v>
      </c>
      <c r="B161" s="23">
        <v>180</v>
      </c>
      <c r="C161" s="35">
        <v>4.59</v>
      </c>
      <c r="D161" s="21">
        <f>AVERAGE(B161*C161)</f>
        <v>826.19999999999993</v>
      </c>
      <c r="E161" s="23">
        <v>180</v>
      </c>
      <c r="F161" s="35">
        <v>4.59</v>
      </c>
      <c r="G161" s="21">
        <f>AVERAGE(E161*F161)</f>
        <v>826.19999999999993</v>
      </c>
      <c r="H161" s="14"/>
      <c r="I161" s="19"/>
    </row>
    <row r="162" spans="1:9" ht="11.1" customHeight="1" x14ac:dyDescent="0.25">
      <c r="A162" s="22" t="s">
        <v>25</v>
      </c>
      <c r="B162" s="23">
        <v>90</v>
      </c>
      <c r="C162" s="35">
        <v>4.59</v>
      </c>
      <c r="D162" s="21">
        <f t="shared" ref="D162:D166" si="14">AVERAGE(B162*C162)</f>
        <v>413.09999999999997</v>
      </c>
      <c r="E162" s="23">
        <v>90</v>
      </c>
      <c r="F162" s="35">
        <v>4.59</v>
      </c>
      <c r="G162" s="21">
        <f t="shared" ref="G162:G166" si="15">AVERAGE(E162*F162)</f>
        <v>413.09999999999997</v>
      </c>
      <c r="H162" s="1" t="s">
        <v>19</v>
      </c>
      <c r="I162" s="2">
        <f>SUM(G161+G162+G163+G164+G165+G166+G167+G168+G169+G170)</f>
        <v>3038.58</v>
      </c>
    </row>
    <row r="163" spans="1:9" ht="11.1" customHeight="1" x14ac:dyDescent="0.25">
      <c r="A163" s="22" t="s">
        <v>26</v>
      </c>
      <c r="B163" s="23">
        <v>90</v>
      </c>
      <c r="C163" s="35">
        <v>4.59</v>
      </c>
      <c r="D163" s="21">
        <f t="shared" si="14"/>
        <v>413.09999999999997</v>
      </c>
      <c r="E163" s="23">
        <v>90</v>
      </c>
      <c r="F163" s="35">
        <v>4.59</v>
      </c>
      <c r="G163" s="21">
        <f t="shared" si="15"/>
        <v>413.09999999999997</v>
      </c>
      <c r="H163" s="1" t="s">
        <v>55</v>
      </c>
      <c r="I163" s="2">
        <v>3705.3</v>
      </c>
    </row>
    <row r="164" spans="1:9" ht="11.1" customHeight="1" x14ac:dyDescent="0.25">
      <c r="A164" s="22" t="s">
        <v>93</v>
      </c>
      <c r="B164" s="23">
        <v>90</v>
      </c>
      <c r="C164" s="35">
        <v>4.59</v>
      </c>
      <c r="D164" s="21">
        <f t="shared" si="14"/>
        <v>413.09999999999997</v>
      </c>
      <c r="E164" s="23">
        <v>90</v>
      </c>
      <c r="F164" s="35">
        <v>4.59</v>
      </c>
      <c r="G164" s="21">
        <f t="shared" si="15"/>
        <v>413.09999999999997</v>
      </c>
      <c r="H164" s="1" t="s">
        <v>21</v>
      </c>
      <c r="I164" s="2"/>
    </row>
    <row r="165" spans="1:9" ht="11.1" customHeight="1" x14ac:dyDescent="0.25">
      <c r="A165" s="22" t="s">
        <v>64</v>
      </c>
      <c r="B165" s="23">
        <v>90</v>
      </c>
      <c r="C165" s="35">
        <v>4.59</v>
      </c>
      <c r="D165" s="21">
        <f t="shared" si="14"/>
        <v>413.09999999999997</v>
      </c>
      <c r="E165" s="23">
        <v>90</v>
      </c>
      <c r="F165" s="35">
        <v>4.59</v>
      </c>
      <c r="G165" s="21">
        <f t="shared" si="15"/>
        <v>413.09999999999997</v>
      </c>
      <c r="H165" s="1"/>
      <c r="I165" s="4"/>
    </row>
    <row r="166" spans="1:9" ht="11.1" customHeight="1" x14ac:dyDescent="0.25">
      <c r="A166" s="22" t="s">
        <v>65</v>
      </c>
      <c r="B166" s="23">
        <v>90</v>
      </c>
      <c r="C166" s="35">
        <v>4.59</v>
      </c>
      <c r="D166" s="21">
        <f t="shared" si="14"/>
        <v>413.09999999999997</v>
      </c>
      <c r="E166" s="23">
        <v>90</v>
      </c>
      <c r="F166" s="35">
        <v>4.59</v>
      </c>
      <c r="G166" s="21">
        <f t="shared" si="15"/>
        <v>413.09999999999997</v>
      </c>
      <c r="H166" s="1" t="s">
        <v>23</v>
      </c>
      <c r="I166" s="2">
        <f>SUM(I162:I165)</f>
        <v>6743.88</v>
      </c>
    </row>
    <row r="167" spans="1:9" ht="11.1" customHeight="1" x14ac:dyDescent="0.25">
      <c r="A167" s="22" t="s">
        <v>61</v>
      </c>
      <c r="B167" s="23">
        <v>16</v>
      </c>
      <c r="C167" s="35">
        <v>4.59</v>
      </c>
      <c r="D167" s="21">
        <f t="shared" ref="D167:D168" si="16">AVERAGE(B167*C167)</f>
        <v>73.44</v>
      </c>
      <c r="E167" s="23">
        <v>16</v>
      </c>
      <c r="F167" s="35">
        <v>4.59</v>
      </c>
      <c r="G167" s="21">
        <f t="shared" ref="G167:G168" si="17">AVERAGE(E167*F167)</f>
        <v>73.44</v>
      </c>
      <c r="H167" s="1"/>
      <c r="I167" s="4"/>
    </row>
    <row r="168" spans="1:9" ht="11.1" customHeight="1" x14ac:dyDescent="0.25">
      <c r="A168" s="22" t="s">
        <v>62</v>
      </c>
      <c r="B168" s="23">
        <v>16</v>
      </c>
      <c r="C168" s="35">
        <v>4.59</v>
      </c>
      <c r="D168" s="21">
        <f t="shared" si="16"/>
        <v>73.44</v>
      </c>
      <c r="E168" s="23">
        <v>16</v>
      </c>
      <c r="F168" s="35">
        <v>4.59</v>
      </c>
      <c r="G168" s="21">
        <f t="shared" si="17"/>
        <v>73.44</v>
      </c>
      <c r="H168" s="1" t="s">
        <v>24</v>
      </c>
      <c r="I168" s="2"/>
    </row>
    <row r="169" spans="1:9" ht="11.1" customHeight="1" x14ac:dyDescent="0.25">
      <c r="A169" s="22"/>
      <c r="B169" s="23"/>
      <c r="C169" s="35"/>
      <c r="D169" s="21"/>
      <c r="E169" s="23"/>
      <c r="F169" s="35"/>
      <c r="G169" s="21"/>
      <c r="H169" s="1" t="s">
        <v>23</v>
      </c>
      <c r="I169" s="2"/>
    </row>
    <row r="170" spans="1:9" ht="11.1" customHeight="1" x14ac:dyDescent="0.25">
      <c r="A170" s="22"/>
      <c r="B170" s="23"/>
      <c r="C170" s="35"/>
      <c r="D170" s="21"/>
      <c r="E170" s="23"/>
      <c r="F170" s="35"/>
      <c r="G170" s="21"/>
      <c r="H170" s="1"/>
      <c r="I170" s="4"/>
    </row>
    <row r="171" spans="1:9" ht="11.1" customHeight="1" x14ac:dyDescent="0.25">
      <c r="A171" s="22"/>
      <c r="B171" s="23"/>
      <c r="C171" s="35"/>
      <c r="D171" s="25"/>
      <c r="E171" s="23"/>
      <c r="F171" s="35"/>
      <c r="G171" s="25"/>
      <c r="H171" s="1" t="s">
        <v>53</v>
      </c>
      <c r="I171" s="2">
        <f>AVERAGE(I166*0.1125)</f>
        <v>758.68650000000002</v>
      </c>
    </row>
    <row r="172" spans="1:9" ht="11.1" customHeight="1" x14ac:dyDescent="0.25">
      <c r="A172" s="22"/>
      <c r="B172" s="23"/>
      <c r="C172" s="35"/>
      <c r="D172" s="25"/>
      <c r="E172" s="23"/>
      <c r="F172" s="35"/>
      <c r="G172" s="25"/>
      <c r="H172" s="1"/>
      <c r="I172" s="4"/>
    </row>
    <row r="173" spans="1:9" ht="11.1" customHeight="1" x14ac:dyDescent="0.25">
      <c r="A173" s="22"/>
      <c r="B173" s="23"/>
      <c r="C173" s="35"/>
      <c r="D173" s="25"/>
      <c r="E173" s="23"/>
      <c r="F173" s="35"/>
      <c r="G173" s="25"/>
      <c r="H173" s="1" t="s">
        <v>3</v>
      </c>
      <c r="I173" s="78">
        <f>SUM(I166+I171)</f>
        <v>7502.5664999999999</v>
      </c>
    </row>
    <row r="174" spans="1:9" ht="11.1" customHeight="1" x14ac:dyDescent="0.25">
      <c r="A174" s="22"/>
      <c r="B174" s="23"/>
      <c r="C174" s="35"/>
      <c r="D174" s="25"/>
      <c r="E174" s="23"/>
      <c r="F174" s="35"/>
      <c r="G174" s="25"/>
      <c r="H174" s="1"/>
      <c r="I174" s="4"/>
    </row>
    <row r="175" spans="1:9" ht="11.1" customHeight="1" x14ac:dyDescent="0.25">
      <c r="A175" s="22"/>
      <c r="B175" s="23"/>
      <c r="C175" s="23"/>
      <c r="D175" s="23"/>
      <c r="E175" s="23"/>
      <c r="F175" s="23"/>
      <c r="G175" s="23"/>
      <c r="H175" s="1" t="s">
        <v>103</v>
      </c>
      <c r="I175" s="7">
        <f>AVERAGE(I173/B157)</f>
        <v>937.82081249999999</v>
      </c>
    </row>
    <row r="176" spans="1:9" ht="11.1" customHeight="1" x14ac:dyDescent="0.25">
      <c r="A176" s="27" t="s">
        <v>51</v>
      </c>
      <c r="B176" s="44">
        <f>SUM(B161:B175)</f>
        <v>662</v>
      </c>
      <c r="C176" s="4"/>
      <c r="D176" s="2">
        <f>SUM(D161:D175)</f>
        <v>3038.58</v>
      </c>
      <c r="E176" s="44">
        <f>SUM(E161:E175)</f>
        <v>662</v>
      </c>
      <c r="F176" s="4"/>
      <c r="G176" s="2">
        <f>SUM(G161:G175)</f>
        <v>3038.58</v>
      </c>
      <c r="H176" s="1"/>
      <c r="I176" s="4"/>
    </row>
    <row r="177" spans="1:9" ht="11.1" customHeight="1" x14ac:dyDescent="0.25">
      <c r="A177" s="29"/>
      <c r="B177" s="30"/>
      <c r="C177" s="30"/>
      <c r="D177" s="30"/>
      <c r="E177" s="30"/>
      <c r="F177" s="30"/>
      <c r="G177" s="31"/>
      <c r="H177" s="1" t="s">
        <v>109</v>
      </c>
      <c r="I177" s="3">
        <f>AVERAGE(I173/14000)</f>
        <v>0.53589760714285717</v>
      </c>
    </row>
    <row r="178" spans="1:9" ht="11.1" customHeight="1" x14ac:dyDescent="0.25">
      <c r="A178" s="11" t="s">
        <v>29</v>
      </c>
      <c r="B178" s="12" t="s">
        <v>30</v>
      </c>
      <c r="C178" s="11" t="s">
        <v>31</v>
      </c>
      <c r="D178" s="11" t="s">
        <v>32</v>
      </c>
      <c r="E178" s="11" t="s">
        <v>11</v>
      </c>
      <c r="F178" s="11"/>
      <c r="G178" s="11" t="s">
        <v>33</v>
      </c>
      <c r="H178" s="1"/>
      <c r="I178" s="4"/>
    </row>
    <row r="179" spans="1:9" ht="11.1" customHeight="1" x14ac:dyDescent="0.25">
      <c r="A179" s="16" t="s">
        <v>34</v>
      </c>
      <c r="B179" s="17"/>
      <c r="C179" s="16"/>
      <c r="D179" s="16" t="s">
        <v>35</v>
      </c>
      <c r="E179" s="16" t="s">
        <v>7</v>
      </c>
      <c r="F179" s="16"/>
      <c r="G179" s="32">
        <v>0</v>
      </c>
      <c r="H179" s="5"/>
      <c r="I179" s="4"/>
    </row>
    <row r="180" spans="1:9" ht="11.1" customHeight="1" x14ac:dyDescent="0.25">
      <c r="A180" s="36" t="s">
        <v>36</v>
      </c>
      <c r="B180" s="35" t="s">
        <v>37</v>
      </c>
      <c r="C180" s="39">
        <v>15</v>
      </c>
      <c r="D180" s="21">
        <v>20</v>
      </c>
      <c r="E180" s="21">
        <f>AVERAGE(C180*D180)</f>
        <v>300</v>
      </c>
      <c r="F180" s="18"/>
      <c r="G180" s="50">
        <f>AVERAGE(C180*D180)</f>
        <v>300</v>
      </c>
      <c r="H180" s="5"/>
      <c r="I180" s="4"/>
    </row>
    <row r="181" spans="1:9" ht="11.1" customHeight="1" x14ac:dyDescent="0.25">
      <c r="A181" s="20" t="s">
        <v>38</v>
      </c>
      <c r="B181" s="18" t="s">
        <v>39</v>
      </c>
      <c r="C181" s="39">
        <v>15</v>
      </c>
      <c r="D181" s="21">
        <v>12</v>
      </c>
      <c r="E181" s="21">
        <v>84</v>
      </c>
      <c r="F181" s="18"/>
      <c r="G181" s="50">
        <f t="shared" ref="G181:G190" si="18">AVERAGE(C181*D181)</f>
        <v>180</v>
      </c>
      <c r="H181" s="1"/>
      <c r="I181" s="6"/>
    </row>
    <row r="182" spans="1:9" ht="11.1" customHeight="1" x14ac:dyDescent="0.25">
      <c r="A182" s="22" t="s">
        <v>99</v>
      </c>
      <c r="B182" s="23" t="s">
        <v>40</v>
      </c>
      <c r="C182" s="23">
        <v>10</v>
      </c>
      <c r="D182" s="25">
        <v>80</v>
      </c>
      <c r="E182" s="21">
        <v>80</v>
      </c>
      <c r="F182" s="25"/>
      <c r="G182" s="50">
        <f t="shared" si="18"/>
        <v>800</v>
      </c>
      <c r="H182" s="1"/>
      <c r="I182" s="4"/>
    </row>
    <row r="183" spans="1:9" ht="11.1" customHeight="1" x14ac:dyDescent="0.25">
      <c r="A183" s="22" t="s">
        <v>72</v>
      </c>
      <c r="B183" s="23" t="s">
        <v>73</v>
      </c>
      <c r="C183" s="23">
        <v>360</v>
      </c>
      <c r="D183" s="25">
        <v>1.4</v>
      </c>
      <c r="E183" s="21">
        <f>AVERAGE(C183*D183)</f>
        <v>503.99999999999994</v>
      </c>
      <c r="F183" s="25"/>
      <c r="G183" s="50">
        <f t="shared" si="18"/>
        <v>503.99999999999994</v>
      </c>
      <c r="H183" s="1"/>
      <c r="I183" s="4"/>
    </row>
    <row r="184" spans="1:9" ht="11.1" customHeight="1" x14ac:dyDescent="0.25">
      <c r="A184" s="22" t="s">
        <v>48</v>
      </c>
      <c r="B184" s="23" t="s">
        <v>47</v>
      </c>
      <c r="C184" s="23">
        <v>2</v>
      </c>
      <c r="D184" s="25">
        <v>13.4</v>
      </c>
      <c r="E184" s="21">
        <f t="shared" ref="E184:E190" si="19">AVERAGE(C184*D184)</f>
        <v>26.8</v>
      </c>
      <c r="F184" s="23"/>
      <c r="G184" s="50">
        <f t="shared" si="18"/>
        <v>26.8</v>
      </c>
      <c r="H184" s="1"/>
      <c r="I184" s="4"/>
    </row>
    <row r="185" spans="1:9" ht="11.1" customHeight="1" x14ac:dyDescent="0.25">
      <c r="A185" s="29" t="s">
        <v>49</v>
      </c>
      <c r="B185" s="30" t="s">
        <v>50</v>
      </c>
      <c r="C185" s="30">
        <v>3200</v>
      </c>
      <c r="D185" s="48">
        <v>1.5476E-2</v>
      </c>
      <c r="E185" s="21">
        <f t="shared" si="19"/>
        <v>49.523200000000003</v>
      </c>
      <c r="F185" s="23"/>
      <c r="G185" s="50">
        <f t="shared" si="18"/>
        <v>49.523200000000003</v>
      </c>
      <c r="H185" s="1"/>
      <c r="I185" s="4"/>
    </row>
    <row r="186" spans="1:9" ht="11.1" customHeight="1" x14ac:dyDescent="0.25">
      <c r="A186" s="29" t="s">
        <v>76</v>
      </c>
      <c r="B186" s="30" t="s">
        <v>50</v>
      </c>
      <c r="C186" s="30">
        <v>180</v>
      </c>
      <c r="D186" s="41">
        <v>2.6829999999999998</v>
      </c>
      <c r="E186" s="21">
        <f t="shared" si="19"/>
        <v>482.93999999999994</v>
      </c>
      <c r="F186" s="25"/>
      <c r="G186" s="50">
        <f t="shared" si="18"/>
        <v>482.93999999999994</v>
      </c>
      <c r="H186" s="1"/>
      <c r="I186" s="4"/>
    </row>
    <row r="187" spans="1:9" ht="11.1" customHeight="1" x14ac:dyDescent="0.25">
      <c r="A187" s="29" t="s">
        <v>77</v>
      </c>
      <c r="B187" s="30" t="s">
        <v>78</v>
      </c>
      <c r="C187" s="30">
        <v>4</v>
      </c>
      <c r="D187" s="41">
        <v>71</v>
      </c>
      <c r="E187" s="21">
        <f t="shared" si="19"/>
        <v>284</v>
      </c>
      <c r="F187" s="23"/>
      <c r="G187" s="50">
        <f t="shared" si="18"/>
        <v>284</v>
      </c>
      <c r="H187" s="1"/>
      <c r="I187" s="4"/>
    </row>
    <row r="188" spans="1:9" ht="11.1" customHeight="1" x14ac:dyDescent="0.25">
      <c r="A188" s="29" t="s">
        <v>79</v>
      </c>
      <c r="B188" s="30" t="s">
        <v>47</v>
      </c>
      <c r="C188" s="30">
        <v>4</v>
      </c>
      <c r="D188" s="41">
        <v>14.5</v>
      </c>
      <c r="E188" s="21">
        <f t="shared" si="19"/>
        <v>58</v>
      </c>
      <c r="F188" s="30"/>
      <c r="G188" s="50">
        <f t="shared" si="18"/>
        <v>58</v>
      </c>
      <c r="H188" s="1"/>
      <c r="I188" s="4"/>
    </row>
    <row r="189" spans="1:9" ht="11.1" customHeight="1" x14ac:dyDescent="0.25">
      <c r="A189" s="29" t="s">
        <v>83</v>
      </c>
      <c r="B189" s="30" t="s">
        <v>47</v>
      </c>
      <c r="C189" s="30">
        <v>16</v>
      </c>
      <c r="D189" s="41">
        <v>8</v>
      </c>
      <c r="E189" s="21">
        <f t="shared" si="19"/>
        <v>128</v>
      </c>
      <c r="F189" s="30"/>
      <c r="G189" s="50">
        <f t="shared" si="18"/>
        <v>128</v>
      </c>
      <c r="H189" s="5"/>
      <c r="I189" s="4"/>
    </row>
    <row r="190" spans="1:9" ht="11.1" customHeight="1" x14ac:dyDescent="0.25">
      <c r="A190" s="29" t="s">
        <v>86</v>
      </c>
      <c r="B190" s="30" t="s">
        <v>82</v>
      </c>
      <c r="C190" s="30">
        <v>200</v>
      </c>
      <c r="D190" s="41">
        <v>0.35</v>
      </c>
      <c r="E190" s="21">
        <f t="shared" si="19"/>
        <v>70</v>
      </c>
      <c r="F190" s="30"/>
      <c r="G190" s="50">
        <f t="shared" si="18"/>
        <v>70</v>
      </c>
      <c r="H190" s="5"/>
      <c r="I190" s="4"/>
    </row>
    <row r="191" spans="1:9" ht="11.1" customHeight="1" x14ac:dyDescent="0.25">
      <c r="A191" s="29"/>
      <c r="B191" s="30"/>
      <c r="C191" s="30"/>
      <c r="D191" s="41"/>
      <c r="E191" s="25"/>
      <c r="F191" s="23"/>
      <c r="G191" s="50"/>
      <c r="H191" s="5"/>
      <c r="I191" s="4"/>
    </row>
    <row r="192" spans="1:9" ht="11.1" customHeight="1" x14ac:dyDescent="0.25">
      <c r="A192" s="73" t="s">
        <v>51</v>
      </c>
      <c r="B192" s="30"/>
      <c r="C192" s="30"/>
      <c r="D192" s="41"/>
      <c r="E192" s="74">
        <f>SUM(E180:E190)</f>
        <v>2067.2631999999999</v>
      </c>
      <c r="F192" s="77"/>
      <c r="G192" s="47">
        <v>3705.3</v>
      </c>
      <c r="H192" s="5"/>
      <c r="I192" s="4"/>
    </row>
    <row r="193" spans="1:9" ht="11.1" customHeight="1" x14ac:dyDescent="0.25">
      <c r="A193" s="11" t="s">
        <v>42</v>
      </c>
      <c r="B193" s="11" t="s">
        <v>43</v>
      </c>
      <c r="C193" s="11" t="s">
        <v>10</v>
      </c>
      <c r="D193" s="11" t="s">
        <v>10</v>
      </c>
      <c r="E193" s="11" t="s">
        <v>10</v>
      </c>
      <c r="F193" s="11"/>
      <c r="G193" s="11" t="s">
        <v>33</v>
      </c>
      <c r="H193" s="5"/>
      <c r="I193" s="4"/>
    </row>
    <row r="194" spans="1:9" ht="11.1" customHeight="1" x14ac:dyDescent="0.25">
      <c r="A194" s="16"/>
      <c r="B194" s="16" t="s">
        <v>44</v>
      </c>
      <c r="C194" s="16" t="s">
        <v>45</v>
      </c>
      <c r="D194" s="16" t="s">
        <v>44</v>
      </c>
      <c r="E194" s="16" t="s">
        <v>7</v>
      </c>
      <c r="F194" s="16"/>
      <c r="G194" s="32">
        <v>0</v>
      </c>
      <c r="H194" s="5"/>
      <c r="I194" s="4"/>
    </row>
    <row r="195" spans="1:9" ht="11.1" customHeight="1" x14ac:dyDescent="0.25">
      <c r="A195" s="22"/>
      <c r="B195" s="23"/>
      <c r="C195" s="23"/>
      <c r="D195" s="25"/>
      <c r="E195" s="23"/>
      <c r="F195" s="23"/>
      <c r="G195" s="26"/>
      <c r="H195" s="1"/>
      <c r="I195" s="4"/>
    </row>
    <row r="196" spans="1:9" ht="11.1" customHeight="1" x14ac:dyDescent="0.25">
      <c r="A196" s="27" t="s">
        <v>51</v>
      </c>
      <c r="B196" s="4"/>
      <c r="C196" s="4"/>
      <c r="D196" s="4"/>
      <c r="E196" s="4"/>
      <c r="F196" s="4"/>
      <c r="G196" s="28">
        <v>0</v>
      </c>
      <c r="H196" s="1"/>
      <c r="I196" s="4"/>
    </row>
    <row r="197" spans="1:9" ht="11.1" customHeight="1" x14ac:dyDescent="0.25">
      <c r="A197" s="33" t="s">
        <v>3</v>
      </c>
      <c r="B197" s="4"/>
      <c r="C197" s="4"/>
      <c r="D197" s="4"/>
      <c r="E197" s="4"/>
      <c r="F197" s="4"/>
      <c r="G197" s="7">
        <f>SUM(G176+G192)</f>
        <v>6743.88</v>
      </c>
      <c r="H197" s="4"/>
      <c r="I197" s="4"/>
    </row>
    <row r="198" spans="1:9" ht="11.1" customHeight="1" x14ac:dyDescent="0.25">
      <c r="A198" s="34" t="s">
        <v>102</v>
      </c>
      <c r="B198" s="8"/>
      <c r="C198" s="8"/>
      <c r="D198" s="8"/>
      <c r="E198" s="8"/>
      <c r="F198" s="8"/>
      <c r="G198" s="8"/>
      <c r="H198" s="8"/>
      <c r="I198" s="8"/>
    </row>
    <row r="199" spans="1:9" ht="11.1" customHeight="1" x14ac:dyDescent="0.25"/>
    <row r="200" spans="1:9" ht="11.1" customHeight="1" x14ac:dyDescent="0.25"/>
  </sheetData>
  <pageMargins left="0.7" right="0.7" top="0.75" bottom="0.75" header="0.3" footer="0.3"/>
  <pageSetup paperSize="9" orientation="landscape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M33"/>
  <sheetViews>
    <sheetView topLeftCell="A5" workbookViewId="0">
      <selection activeCell="M19" sqref="M19"/>
    </sheetView>
  </sheetViews>
  <sheetFormatPr baseColWidth="10" defaultRowHeight="15" x14ac:dyDescent="0.25"/>
  <cols>
    <col min="1" max="1" width="30.42578125" customWidth="1"/>
    <col min="2" max="2" width="9.28515625" customWidth="1"/>
    <col min="3" max="3" width="10.28515625" customWidth="1"/>
    <col min="5" max="5" width="10.85546875" customWidth="1"/>
    <col min="10" max="10" width="13.7109375" customWidth="1"/>
  </cols>
  <sheetData>
    <row r="2" spans="1:13" ht="12.95" customHeight="1" x14ac:dyDescent="0.25">
      <c r="A2" s="40" t="s">
        <v>128</v>
      </c>
      <c r="B2" s="40"/>
      <c r="C2" s="40"/>
      <c r="D2" s="40"/>
      <c r="E2" s="40"/>
      <c r="F2" s="40"/>
      <c r="G2" s="40"/>
      <c r="H2" s="40"/>
      <c r="I2" s="40"/>
      <c r="J2" s="40"/>
    </row>
    <row r="3" spans="1:13" ht="12.95" customHeight="1" x14ac:dyDescent="0.25">
      <c r="A3" s="40"/>
      <c r="B3" s="40"/>
      <c r="C3" s="40"/>
      <c r="D3" s="40"/>
      <c r="E3" s="40" t="s">
        <v>125</v>
      </c>
      <c r="F3" s="40"/>
      <c r="G3" s="40"/>
      <c r="H3" s="40"/>
      <c r="I3" s="40"/>
      <c r="J3" s="40"/>
    </row>
    <row r="4" spans="1:13" ht="12.95" customHeight="1" x14ac:dyDescent="0.25">
      <c r="A4" s="40"/>
      <c r="B4" s="40"/>
      <c r="C4" s="40"/>
      <c r="D4" s="40"/>
      <c r="E4" s="40"/>
      <c r="F4" s="40"/>
      <c r="G4" s="40"/>
      <c r="H4" s="40"/>
      <c r="I4" s="40"/>
      <c r="J4" s="40"/>
    </row>
    <row r="5" spans="1:13" ht="12.95" customHeight="1" x14ac:dyDescent="0.25">
      <c r="A5" s="4" t="s">
        <v>114</v>
      </c>
      <c r="B5" s="4" t="s">
        <v>117</v>
      </c>
      <c r="C5" s="4" t="s">
        <v>121</v>
      </c>
      <c r="D5" s="4" t="s">
        <v>115</v>
      </c>
      <c r="E5" s="4" t="s">
        <v>116</v>
      </c>
      <c r="F5" s="4" t="s">
        <v>51</v>
      </c>
      <c r="G5" s="81" t="s">
        <v>127</v>
      </c>
      <c r="H5" s="4" t="s">
        <v>122</v>
      </c>
      <c r="I5" s="4" t="s">
        <v>123</v>
      </c>
      <c r="J5" s="4" t="s">
        <v>124</v>
      </c>
    </row>
    <row r="6" spans="1:13" ht="12.95" customHeight="1" x14ac:dyDescent="0.25">
      <c r="A6" s="90" t="s">
        <v>120</v>
      </c>
      <c r="B6" s="87">
        <v>4</v>
      </c>
      <c r="C6" s="87" t="s">
        <v>6</v>
      </c>
      <c r="D6" s="89">
        <v>2790.72</v>
      </c>
      <c r="E6" s="87">
        <v>6988.58</v>
      </c>
      <c r="F6" s="89">
        <f>SUM(D6:E6)</f>
        <v>9779.2999999999993</v>
      </c>
      <c r="G6" s="87">
        <v>1100.17</v>
      </c>
      <c r="H6" s="81">
        <v>10879.47</v>
      </c>
      <c r="I6" s="82">
        <f>AVERAGE(H6/B6)</f>
        <v>2719.8674999999998</v>
      </c>
      <c r="J6" s="82">
        <f>AVERAGE(H6/7000)</f>
        <v>1.5542099999999999</v>
      </c>
    </row>
    <row r="7" spans="1:13" ht="12.95" customHeight="1" x14ac:dyDescent="0.25">
      <c r="A7" s="90"/>
      <c r="B7" s="87"/>
      <c r="C7" s="87"/>
      <c r="D7" s="82"/>
      <c r="E7" s="87"/>
      <c r="F7" s="87"/>
      <c r="G7" s="87"/>
      <c r="H7" s="88"/>
      <c r="I7" s="82"/>
      <c r="J7" s="82"/>
    </row>
    <row r="8" spans="1:13" ht="12.95" customHeight="1" x14ac:dyDescent="0.25">
      <c r="A8" s="90" t="s">
        <v>126</v>
      </c>
      <c r="B8" s="87">
        <v>30</v>
      </c>
      <c r="C8" s="87" t="s">
        <v>119</v>
      </c>
      <c r="D8" s="89">
        <v>4957.2</v>
      </c>
      <c r="E8" s="89">
        <v>3705.3</v>
      </c>
      <c r="F8" s="89">
        <f>SUM(D8:E8)</f>
        <v>8662.5</v>
      </c>
      <c r="G8" s="87">
        <v>974.53</v>
      </c>
      <c r="H8" s="82">
        <v>9637.0300000000007</v>
      </c>
      <c r="I8" s="82">
        <f>AVERAGE(H8/B8)</f>
        <v>321.23433333333338</v>
      </c>
      <c r="J8" s="82">
        <f>AVERAGE(I8/2000)</f>
        <v>0.1606171666666667</v>
      </c>
    </row>
    <row r="9" spans="1:13" ht="12.95" customHeight="1" x14ac:dyDescent="0.25">
      <c r="A9" s="90"/>
      <c r="B9" s="87"/>
      <c r="C9" s="87"/>
      <c r="D9" s="87"/>
      <c r="E9" s="87"/>
      <c r="F9" s="87"/>
      <c r="G9" s="87"/>
      <c r="H9" s="88"/>
      <c r="I9" s="82"/>
      <c r="J9" s="82"/>
      <c r="M9" s="80"/>
    </row>
    <row r="10" spans="1:13" ht="12.95" customHeight="1" x14ac:dyDescent="0.25">
      <c r="A10" s="90" t="s">
        <v>118</v>
      </c>
      <c r="B10" s="87">
        <v>45</v>
      </c>
      <c r="C10" s="87" t="s">
        <v>119</v>
      </c>
      <c r="D10" s="89">
        <v>3717.9</v>
      </c>
      <c r="E10" s="89">
        <v>3705.3</v>
      </c>
      <c r="F10" s="89">
        <f>SUM(D10:E10)</f>
        <v>7423.2000000000007</v>
      </c>
      <c r="G10" s="87">
        <v>835.11</v>
      </c>
      <c r="H10" s="81">
        <v>8258.31</v>
      </c>
      <c r="I10" s="82">
        <f>AVERAGE(H10/B10)</f>
        <v>183.518</v>
      </c>
      <c r="J10" s="82">
        <f>AVERAGE(I10/2000)</f>
        <v>9.1759000000000007E-2</v>
      </c>
    </row>
    <row r="11" spans="1:13" ht="12.95" customHeight="1" x14ac:dyDescent="0.25">
      <c r="A11" s="90"/>
      <c r="B11" s="87"/>
      <c r="C11" s="87"/>
      <c r="D11" s="89"/>
      <c r="E11" s="89"/>
      <c r="F11" s="87"/>
      <c r="G11" s="87"/>
      <c r="H11" s="88"/>
      <c r="I11" s="82"/>
      <c r="J11" s="82"/>
    </row>
    <row r="12" spans="1:13" ht="12.95" customHeight="1" x14ac:dyDescent="0.25">
      <c r="A12" s="90" t="s">
        <v>129</v>
      </c>
      <c r="B12" s="87">
        <v>8</v>
      </c>
      <c r="C12" s="87" t="s">
        <v>6</v>
      </c>
      <c r="D12" s="89">
        <v>3038.58</v>
      </c>
      <c r="E12" s="89">
        <v>3705.3</v>
      </c>
      <c r="F12" s="89">
        <f>SUM(D12:E12)</f>
        <v>6743.88</v>
      </c>
      <c r="G12" s="87">
        <v>758.69</v>
      </c>
      <c r="H12" s="81">
        <v>7502.57</v>
      </c>
      <c r="I12" s="82">
        <f>AVERAGE(H12/B12)</f>
        <v>937.82124999999996</v>
      </c>
      <c r="J12" s="82">
        <f>AVERAGE(H12/14000)</f>
        <v>0.53589785714285709</v>
      </c>
    </row>
    <row r="13" spans="1:13" ht="12.95" customHeight="1" x14ac:dyDescent="0.25">
      <c r="A13" s="83"/>
      <c r="B13" s="87"/>
      <c r="C13" s="87"/>
      <c r="D13" s="87"/>
      <c r="E13" s="87"/>
      <c r="F13" s="87"/>
      <c r="G13" s="87"/>
      <c r="H13" s="88"/>
      <c r="I13" s="82"/>
      <c r="J13" s="82"/>
    </row>
    <row r="14" spans="1:13" ht="12.95" customHeight="1" x14ac:dyDescent="0.25">
      <c r="A14" s="83"/>
      <c r="B14" s="87"/>
      <c r="C14" s="87"/>
      <c r="D14" s="87"/>
      <c r="E14" s="87"/>
      <c r="F14" s="87"/>
      <c r="G14" s="87"/>
      <c r="H14" s="88"/>
      <c r="I14" s="82"/>
      <c r="J14" s="82"/>
    </row>
    <row r="15" spans="1:13" ht="12.95" customHeight="1" x14ac:dyDescent="0.25">
      <c r="A15" s="83"/>
      <c r="B15" s="87"/>
      <c r="C15" s="87"/>
      <c r="D15" s="87"/>
      <c r="E15" s="87"/>
      <c r="F15" s="87"/>
      <c r="G15" s="87"/>
      <c r="H15" s="88"/>
      <c r="I15" s="82"/>
      <c r="J15" s="82"/>
    </row>
    <row r="16" spans="1:13" ht="12.95" customHeight="1" x14ac:dyDescent="0.25">
      <c r="A16" s="83"/>
      <c r="B16" s="87"/>
      <c r="C16" s="87"/>
      <c r="D16" s="87"/>
      <c r="E16" s="87"/>
      <c r="F16" s="87"/>
      <c r="G16" s="87"/>
      <c r="H16" s="88"/>
      <c r="I16" s="82"/>
      <c r="J16" s="82"/>
    </row>
    <row r="17" spans="1:10" ht="12.95" customHeight="1" x14ac:dyDescent="0.25">
      <c r="A17" s="83"/>
      <c r="B17" s="87"/>
      <c r="C17" s="87"/>
      <c r="D17" s="87"/>
      <c r="E17" s="87"/>
      <c r="F17" s="87"/>
      <c r="G17" s="87"/>
      <c r="H17" s="88"/>
      <c r="I17" s="82"/>
      <c r="J17" s="82"/>
    </row>
    <row r="18" spans="1:10" ht="12.95" customHeight="1" x14ac:dyDescent="0.25">
      <c r="A18" s="91" t="s">
        <v>3</v>
      </c>
      <c r="B18" s="81">
        <f>SUM(B6:B17)</f>
        <v>87</v>
      </c>
      <c r="C18" s="81"/>
      <c r="D18" s="82">
        <f>SUM(D6:D17)</f>
        <v>14504.4</v>
      </c>
      <c r="E18" s="81">
        <f>SUM(E6:E17)</f>
        <v>18104.48</v>
      </c>
      <c r="F18" s="82">
        <f>SUM(D18:E18)</f>
        <v>32608.879999999997</v>
      </c>
      <c r="G18" s="82">
        <f>SUM(G6:G17)</f>
        <v>3668.5</v>
      </c>
      <c r="H18" s="81">
        <f>SUM(H6:H17)</f>
        <v>36277.379999999997</v>
      </c>
      <c r="I18" s="82">
        <f>SUM(I6:I17)</f>
        <v>4162.4410833333332</v>
      </c>
      <c r="J18" s="82"/>
    </row>
    <row r="19" spans="1:10" ht="12.95" customHeight="1" x14ac:dyDescent="0.25">
      <c r="A19" s="84"/>
      <c r="B19" s="85"/>
      <c r="C19" s="85"/>
      <c r="D19" s="85"/>
      <c r="E19" s="85"/>
      <c r="F19" s="85"/>
      <c r="G19" s="85"/>
      <c r="H19" s="86"/>
      <c r="I19" s="86"/>
      <c r="J19" s="86"/>
    </row>
    <row r="20" spans="1:10" ht="12.95" customHeight="1" x14ac:dyDescent="0.25">
      <c r="A20" s="79"/>
      <c r="B20" s="52"/>
      <c r="C20" s="52"/>
      <c r="D20" s="52"/>
      <c r="E20" s="52"/>
      <c r="F20" s="52"/>
      <c r="G20" s="52"/>
    </row>
    <row r="21" spans="1:10" ht="12.95" customHeight="1" x14ac:dyDescent="0.25">
      <c r="B21" s="52"/>
      <c r="C21" s="52"/>
      <c r="D21" s="52"/>
      <c r="E21" s="52"/>
      <c r="F21" s="52"/>
      <c r="G21" s="52"/>
    </row>
    <row r="22" spans="1:10" ht="12.95" customHeight="1" x14ac:dyDescent="0.25"/>
    <row r="23" spans="1:10" ht="12.95" customHeight="1" x14ac:dyDescent="0.25"/>
    <row r="24" spans="1:10" ht="12.95" customHeight="1" x14ac:dyDescent="0.25"/>
    <row r="25" spans="1:10" ht="12.95" customHeight="1" x14ac:dyDescent="0.25"/>
    <row r="26" spans="1:10" ht="12.95" customHeight="1" x14ac:dyDescent="0.25"/>
    <row r="27" spans="1:10" ht="12.95" customHeight="1" x14ac:dyDescent="0.25"/>
    <row r="28" spans="1:10" ht="12.95" customHeight="1" x14ac:dyDescent="0.25"/>
    <row r="29" spans="1:10" ht="12.95" customHeight="1" x14ac:dyDescent="0.25"/>
    <row r="30" spans="1:10" ht="12.95" customHeight="1" x14ac:dyDescent="0.25"/>
    <row r="31" spans="1:10" ht="12.95" customHeight="1" x14ac:dyDescent="0.25"/>
    <row r="32" spans="1:10" ht="12.95" customHeight="1" x14ac:dyDescent="0.25"/>
    <row r="33" ht="12.95" customHeight="1" x14ac:dyDescent="0.25"/>
  </sheetData>
  <pageMargins left="0.25" right="0.25" top="0.75" bottom="0.75" header="0.3" footer="0.3"/>
  <pageSetup paperSize="9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Toño Espinoza</dc:creator>
  <cp:lastModifiedBy>Toño Espinoza</cp:lastModifiedBy>
  <cp:lastPrinted>2014-01-01T01:40:42Z</cp:lastPrinted>
  <dcterms:created xsi:type="dcterms:W3CDTF">2013-03-01T15:42:43Z</dcterms:created>
  <dcterms:modified xsi:type="dcterms:W3CDTF">2014-01-01T15:00:02Z</dcterms:modified>
</cp:coreProperties>
</file>