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7F993263-D843-4367-A328-65D09667C0AF}" xr6:coauthVersionLast="45" xr6:coauthVersionMax="47" xr10:uidLastSave="{00000000-0000-0000-0000-000000000000}"/>
  <bookViews>
    <workbookView xWindow="1500" yWindow="1365" windowWidth="25065" windowHeight="13410" xr2:uid="{F3DFCCF0-3480-4477-BE55-9E078572270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L8" i="1" l="1"/>
  <c r="I11" i="1"/>
  <c r="I15" i="1" l="1"/>
  <c r="K6" i="1" l="1"/>
  <c r="L6" i="1" s="1"/>
  <c r="F6" i="1"/>
  <c r="G6" i="1" s="1"/>
  <c r="H6" i="1" s="1"/>
  <c r="M6" i="1" l="1"/>
  <c r="N6" i="1" s="1"/>
  <c r="K5" i="1"/>
  <c r="L5" i="1" s="1"/>
  <c r="F5" i="1"/>
  <c r="G5" i="1" s="1"/>
  <c r="H5" i="1" s="1"/>
  <c r="K4" i="1"/>
  <c r="F4" i="1"/>
  <c r="G4" i="1" s="1"/>
  <c r="H4" i="1" s="1"/>
  <c r="F3" i="1"/>
  <c r="G3" i="1" s="1"/>
  <c r="H3" i="1" s="1"/>
  <c r="M5" i="1" l="1"/>
  <c r="N5" i="1" s="1"/>
  <c r="K3" i="1"/>
  <c r="L3" i="1" s="1"/>
  <c r="M3" i="1" s="1"/>
  <c r="N3" i="1" s="1"/>
  <c r="L4" i="1"/>
  <c r="M4" i="1" s="1"/>
  <c r="N4" i="1" s="1"/>
  <c r="K2" i="1" l="1"/>
  <c r="L2" i="1" s="1"/>
  <c r="F2" i="1"/>
  <c r="G2" i="1" s="1"/>
  <c r="H2" i="1" s="1"/>
  <c r="M2" i="1" l="1"/>
  <c r="N2" i="1" s="1"/>
</calcChain>
</file>

<file path=xl/sharedStrings.xml><?xml version="1.0" encoding="utf-8"?>
<sst xmlns="http://schemas.openxmlformats.org/spreadsheetml/2006/main" count="41" uniqueCount="31">
  <si>
    <t xml:space="preserve">Marque </t>
  </si>
  <si>
    <t xml:space="preserve">Prix de vente CHF </t>
  </si>
  <si>
    <t>Monnaie</t>
  </si>
  <si>
    <t>Remise</t>
  </si>
  <si>
    <t xml:space="preserve">CHF </t>
  </si>
  <si>
    <t>€</t>
  </si>
  <si>
    <t>Alea</t>
  </si>
  <si>
    <t>Colonne1</t>
  </si>
  <si>
    <t>Prix d'achat CHF &amp; €</t>
  </si>
  <si>
    <t>Rabais en CHF &amp; €</t>
  </si>
  <si>
    <t>Rabais en %</t>
  </si>
  <si>
    <t xml:space="preserve">Montant du rabais </t>
  </si>
  <si>
    <t xml:space="preserve">Prix HT après rabais </t>
  </si>
  <si>
    <t xml:space="preserve">Prix d'achat en CHF </t>
  </si>
  <si>
    <t>Cout d'achat en %</t>
  </si>
  <si>
    <t>Marge Brut en %</t>
  </si>
  <si>
    <t>Narbutas</t>
  </si>
  <si>
    <t>Prix d'achat</t>
  </si>
  <si>
    <t>Colonne2</t>
  </si>
  <si>
    <t>Colonne3</t>
  </si>
  <si>
    <t>Colonne4</t>
  </si>
  <si>
    <t>Sesta</t>
  </si>
  <si>
    <t>Kolok</t>
  </si>
  <si>
    <t>210129-130</t>
  </si>
  <si>
    <t>VK</t>
  </si>
  <si>
    <t>6824,10 x 12%</t>
  </si>
  <si>
    <t>3082,65 x 12%</t>
  </si>
  <si>
    <t>10751,50 x 9%</t>
  </si>
  <si>
    <t>Total Commissions</t>
  </si>
  <si>
    <t>21216.00 x 9%</t>
  </si>
  <si>
    <t>47207.00 x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</si>
</sst>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_-* #,##0.00\ [$CHF-100C]_-;\-* #,##0.00\ [$CHF-100C]_-;_-* &quot;-&quot;??\ [$CHF-100C]_-;_-@_-"/>
  </numFmts>
  <fonts count="5">
    <font>
      <sz val="10"/>
      <color theme="1"/>
      <name val="VeluxForOffice"/>
      <family val="2"/>
    </font>
    <font>
      <sz val="10"/>
      <color theme="1"/>
      <name val="VeluxForOffice"/>
      <family val="2"/>
    </font>
    <font>
      <sz val="8"/>
      <name val="VeluxForOffice"/>
      <family val="2"/>
    </font>
    <font>
      <b/>
      <sz val="10"/>
      <color theme="1"/>
      <name val="VeluxForOffice"/>
    </font>
    <font>
      <sz val="8"/>
      <color theme="1"/>
      <name val="VeluxForOffice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/>
    <xf numFmtId="0" fontId="0" fillId="0" borderId="0" xfId="0" applyProtection="1"/>
    <xf numFmtId="165" fontId="0" fillId="0" borderId="0" xfId="0" applyNumberFormat="1" applyProtection="1"/>
    <xf numFmtId="0" fontId="0" fillId="2" borderId="1" xfId="1" applyFont="1" applyProtection="1">
      <protection locked="0"/>
    </xf>
    <xf numFmtId="2" fontId="0" fillId="0" borderId="0" xfId="0" applyNumberFormat="1" applyProtection="1"/>
    <xf numFmtId="12" fontId="0" fillId="0" borderId="0" xfId="0" applyNumberFormat="1" applyProtection="1"/>
    <xf numFmtId="0" fontId="0" fillId="3" borderId="1" xfId="1" applyFont="1" applyFill="1" applyProtection="1">
      <protection locked="0"/>
    </xf>
    <xf numFmtId="0" fontId="0" fillId="4" borderId="0" xfId="0" applyFill="1" applyProtection="1"/>
    <xf numFmtId="0" fontId="0" fillId="5" borderId="0" xfId="0" applyFill="1" applyProtection="1"/>
    <xf numFmtId="0" fontId="3" fillId="5" borderId="0" xfId="0" applyFont="1" applyFill="1" applyProtection="1"/>
    <xf numFmtId="0" fontId="4" fillId="0" borderId="0" xfId="0" applyFont="1" applyProtection="1"/>
    <xf numFmtId="0" fontId="4" fillId="2" borderId="1" xfId="1" applyFont="1" applyProtection="1">
      <protection locked="0"/>
    </xf>
    <xf numFmtId="0" fontId="0" fillId="0" borderId="0" xfId="0" applyAlignment="1" applyProtection="1">
      <alignment horizontal="right"/>
    </xf>
    <xf numFmtId="0" fontId="3" fillId="0" borderId="0" xfId="0" applyFont="1" applyProtection="1"/>
  </cellXfs>
  <cellStyles count="2">
    <cellStyle name="Normal" xfId="0" builtinId="0"/>
    <cellStyle name="Note" xfId="1" builtinId="10"/>
  </cellStyles>
  <dxfs count="19">
    <dxf>
      <protection locked="1" hidden="0"/>
    </dxf>
    <dxf>
      <protection locked="1" hidden="0"/>
    </dxf>
    <dxf>
      <protection locked="1" hidden="0"/>
    </dxf>
    <dxf>
      <numFmt numFmtId="2" formatCode="0.00"/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protection locked="0" hidden="0"/>
    </dxf>
    <dxf>
      <numFmt numFmtId="0" formatCode="General"/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326F43-8909-4872-AA22-670802022500}" name="Tableau2" displayName="Tableau2" ref="A1:Q16" totalsRowShown="0" headerRowDxfId="18" dataDxfId="17">
  <autoFilter ref="A1:Q16" xr:uid="{5B69F2AD-C413-4490-9254-761F367FCC13}"/>
  <sortState xmlns:xlrd2="http://schemas.microsoft.com/office/spreadsheetml/2017/richdata2" ref="A2:Q7">
    <sortCondition ref="B1:B16"/>
  </sortState>
  <tableColumns count="17">
    <tableColumn id="1" xr3:uid="{39FBBBDD-D208-4A54-BE5B-0F11B1EFE699}" name="Colonne1" dataDxfId="16"/>
    <tableColumn id="2" xr3:uid="{785DF441-3CF1-4DE1-A172-17D8F3229C00}" name="Marque " dataDxfId="15"/>
    <tableColumn id="3" xr3:uid="{6C3A36C5-1FC0-4CED-8CC1-1EFA67EC2F3D}" name="Monnaie" dataDxfId="14"/>
    <tableColumn id="4" xr3:uid="{34793A48-98D1-4BCF-811A-4A28270C1D84}" name="Remise" dataDxfId="13"/>
    <tableColumn id="5" xr3:uid="{C90C9BE7-D5A9-4146-9E50-23EFA74DD9D5}" name="Prix d'achat" dataDxfId="12"/>
    <tableColumn id="11" xr3:uid="{272349A8-172D-4B55-8254-05BD39B62784}" name="Rabais en CHF &amp; €" dataDxfId="11">
      <calculatedColumnFormula>Tableau2[[#This Row],[Prix d''achat]]*Tableau2[[#This Row],[Remise]]/100</calculatedColumnFormula>
    </tableColumn>
    <tableColumn id="6" xr3:uid="{C1FDE7BC-A083-4297-9775-7DEB388857A7}" name="Prix d'achat CHF &amp; €" dataDxfId="10">
      <calculatedColumnFormula>Tableau2[[#This Row],[Prix d''achat]]-Tableau2[[#This Row],[Rabais en CHF &amp; €]]</calculatedColumnFormula>
    </tableColumn>
    <tableColumn id="16" xr3:uid="{28455DA4-F7E8-4A2C-83FF-5EFD5CB6AD26}" name="Prix d'achat en CHF " dataDxfId="9">
      <calculatedColumnFormula>Tableau2[[#This Row],[Prix d''achat CHF &amp; €]]*C12</calculatedColumnFormula>
    </tableColumn>
    <tableColumn id="7" xr3:uid="{9D9FEFCC-9901-4718-8E16-44847B7856B3}" name="Prix de vente CHF " dataDxfId="8">
      <calculatedColumnFormula>Tableau2[[#This Row],[Prix d''achat]]*C12</calculatedColumnFormula>
    </tableColumn>
    <tableColumn id="12" xr3:uid="{1E8F9740-4942-4A32-B386-28FDF1FCF8BE}" name="Rabais en %" dataDxfId="7"/>
    <tableColumn id="14" xr3:uid="{0B2A6C15-13FF-4248-A683-FF78DB4056DA}" name="Montant du rabais " dataDxfId="6">
      <calculatedColumnFormula>Tableau2[[#This Row],[Rabais en %]]*Tableau2[[#This Row],[Prix de vente CHF ]]/100</calculatedColumnFormula>
    </tableColumn>
    <tableColumn id="15" xr3:uid="{F73994C3-CE3B-45FE-ADBA-CB39CB608970}" name="Prix HT après rabais " dataDxfId="5">
      <calculatedColumnFormula>Tableau2[[#This Row],[Prix de vente CHF ]]-Tableau2[[#This Row],[Montant du rabais ]]</calculatedColumnFormula>
    </tableColumn>
    <tableColumn id="13" xr3:uid="{6AA68634-0B96-41B2-B4A4-3A95EEDDD4AB}" name="Cout d'achat en %" dataDxfId="4">
      <calculatedColumnFormula>Tableau2[[#This Row],[Prix d''achat en CHF ]]*100/Tableau2[[#This Row],[Prix HT après rabais ]]</calculatedColumnFormula>
    </tableColumn>
    <tableColumn id="17" xr3:uid="{B2DE74E9-E9C7-415A-B7FC-9E862F9CA24E}" name="Marge Brut en %" dataDxfId="3">
      <calculatedColumnFormula>100-Tableau2[[#This Row],[Cout d''achat en %]]</calculatedColumnFormula>
    </tableColumn>
    <tableColumn id="8" xr3:uid="{35B16910-5E75-40BE-9072-6C044031FB90}" name="Colonne2" dataDxfId="2"/>
    <tableColumn id="9" xr3:uid="{75064C5A-102C-443C-8654-9D7C8C1327D1}" name="Colonne3" dataDxfId="1"/>
    <tableColumn id="10" xr3:uid="{31CC62EE-4FBB-407B-B353-60D8817ECB43}" name="Colonne4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2741-20F1-45B3-97DD-55678CB250FC}">
  <dimension ref="A1:Q16"/>
  <sheetViews>
    <sheetView tabSelected="1" workbookViewId="0">
      <selection activeCell="I11" sqref="I11"/>
    </sheetView>
  </sheetViews>
  <sheetFormatPr baseColWidth="10" defaultColWidth="10.7109375" defaultRowHeight="12.75"/>
  <cols>
    <col min="1" max="1" width="10.7109375" style="1"/>
    <col min="2" max="2" width="8.42578125" style="1" customWidth="1"/>
    <col min="3" max="3" width="4.7109375" style="1" customWidth="1"/>
    <col min="4" max="4" width="4.85546875" style="1" customWidth="1"/>
    <col min="5" max="5" width="10.7109375" style="1"/>
    <col min="6" max="6" width="7.85546875" style="1" customWidth="1"/>
    <col min="7" max="7" width="18.7109375" style="1" customWidth="1"/>
    <col min="8" max="8" width="13.5703125" style="1" customWidth="1"/>
    <col min="9" max="9" width="10.5703125" style="1" customWidth="1"/>
    <col min="10" max="10" width="5.7109375" style="1" customWidth="1"/>
    <col min="11" max="11" width="8.42578125" style="1" customWidth="1"/>
    <col min="12" max="12" width="8.7109375" style="1" customWidth="1"/>
    <col min="13" max="13" width="8.5703125" style="1" customWidth="1"/>
    <col min="14" max="14" width="8.85546875" style="1" customWidth="1"/>
    <col min="15" max="15" width="42.7109375" style="1" bestFit="1" customWidth="1"/>
    <col min="16" max="16" width="23.7109375" style="1" bestFit="1" customWidth="1"/>
    <col min="17" max="17" width="11.42578125" style="1" bestFit="1" customWidth="1"/>
    <col min="18" max="16384" width="10.7109375" style="1"/>
  </cols>
  <sheetData>
    <row r="1" spans="1:17">
      <c r="A1" s="3" t="s">
        <v>7</v>
      </c>
      <c r="B1" s="12" t="s">
        <v>0</v>
      </c>
      <c r="C1" s="3" t="s">
        <v>2</v>
      </c>
      <c r="D1" s="12" t="s">
        <v>3</v>
      </c>
      <c r="E1" s="13" t="s">
        <v>17</v>
      </c>
      <c r="F1" s="12" t="s">
        <v>9</v>
      </c>
      <c r="G1" s="12" t="s">
        <v>8</v>
      </c>
      <c r="H1" s="12" t="s">
        <v>13</v>
      </c>
      <c r="I1" s="12" t="s">
        <v>1</v>
      </c>
      <c r="J1" s="8" t="s">
        <v>10</v>
      </c>
      <c r="K1" s="12" t="s">
        <v>11</v>
      </c>
      <c r="L1" s="10" t="s">
        <v>12</v>
      </c>
      <c r="M1" s="12" t="s">
        <v>14</v>
      </c>
      <c r="N1" s="12" t="s">
        <v>15</v>
      </c>
      <c r="O1" s="3" t="s">
        <v>18</v>
      </c>
      <c r="P1" s="3" t="s">
        <v>19</v>
      </c>
      <c r="Q1" s="3" t="s">
        <v>20</v>
      </c>
    </row>
    <row r="2" spans="1:17">
      <c r="A2" s="3">
        <v>210117</v>
      </c>
      <c r="B2" s="3" t="s">
        <v>6</v>
      </c>
      <c r="C2" s="2" t="s">
        <v>5</v>
      </c>
      <c r="D2" s="3">
        <v>0</v>
      </c>
      <c r="E2" s="5">
        <v>3216.4</v>
      </c>
      <c r="F2" s="3">
        <f>Tableau2[[#This Row],[Prix d''achat]]*Tableau2[[#This Row],[Remise]]/100</f>
        <v>0</v>
      </c>
      <c r="G2" s="3">
        <f>Tableau2[[#This Row],[Prix d''achat]]-Tableau2[[#This Row],[Rabais en CHF &amp; €]]</f>
        <v>3216.4</v>
      </c>
      <c r="H2" s="3">
        <f>Tableau2[[#This Row],[Prix d''achat CHF &amp; €]]*C$12</f>
        <v>3698.8599999999997</v>
      </c>
      <c r="I2" s="9">
        <v>9098.7999999999993</v>
      </c>
      <c r="J2" s="8">
        <v>25</v>
      </c>
      <c r="K2" s="3">
        <f>Tableau2[[#This Row],[Rabais en %]]*Tableau2[[#This Row],[Prix de vente CHF ]]/100</f>
        <v>2274.6999999999998</v>
      </c>
      <c r="L2" s="10">
        <f>Tableau2[[#This Row],[Prix de vente CHF ]]-Tableau2[[#This Row],[Montant du rabais ]]</f>
        <v>6824.0999999999995</v>
      </c>
      <c r="M2" s="6">
        <f>Tableau2[[#This Row],[Prix d''achat en CHF ]]*100/Tableau2[[#This Row],[Prix HT après rabais ]]</f>
        <v>54.202898550724633</v>
      </c>
      <c r="N2" s="6">
        <f>100-Tableau2[[#This Row],[Cout d''achat en %]]</f>
        <v>45.797101449275367</v>
      </c>
      <c r="O2" s="3"/>
      <c r="P2" s="7"/>
      <c r="Q2" s="3"/>
    </row>
    <row r="3" spans="1:17">
      <c r="A3" s="3">
        <v>210117</v>
      </c>
      <c r="B3" s="3" t="s">
        <v>16</v>
      </c>
      <c r="C3" s="2" t="s">
        <v>5</v>
      </c>
      <c r="D3" s="3">
        <v>0</v>
      </c>
      <c r="E3" s="5">
        <f>9444.56+2150</f>
        <v>11594.56</v>
      </c>
      <c r="F3" s="3">
        <f>Tableau2[[#This Row],[Prix d''achat]]*Tableau2[[#This Row],[Remise]]/100</f>
        <v>0</v>
      </c>
      <c r="G3" s="3">
        <f>Tableau2[[#This Row],[Prix d''achat]]-Tableau2[[#This Row],[Rabais en CHF &amp; €]]</f>
        <v>11594.56</v>
      </c>
      <c r="H3" s="3">
        <f>Tableau2[[#This Row],[Prix d''achat CHF &amp; €]]*C$12</f>
        <v>13333.743999999999</v>
      </c>
      <c r="I3" s="9">
        <v>28288</v>
      </c>
      <c r="J3" s="8">
        <v>25</v>
      </c>
      <c r="K3" s="3">
        <f>Tableau2[[#This Row],[Rabais en %]]*Tableau2[[#This Row],[Prix de vente CHF ]]/100</f>
        <v>7072</v>
      </c>
      <c r="L3" s="10">
        <f>Tableau2[[#This Row],[Prix de vente CHF ]]-Tableau2[[#This Row],[Montant du rabais ]]</f>
        <v>21216</v>
      </c>
      <c r="M3" s="6">
        <f>Tableau2[[#This Row],[Prix d''achat en CHF ]]*100/Tableau2[[#This Row],[Prix HT après rabais ]]</f>
        <v>62.847586726998486</v>
      </c>
      <c r="N3" s="6">
        <f>100-Tableau2[[#This Row],[Cout d''achat en %]]</f>
        <v>37.152413273001514</v>
      </c>
      <c r="O3" s="3"/>
      <c r="P3" s="7"/>
      <c r="Q3" s="3"/>
    </row>
    <row r="4" spans="1:17">
      <c r="A4" s="3">
        <v>210117</v>
      </c>
      <c r="B4" s="3" t="s">
        <v>21</v>
      </c>
      <c r="C4" s="2" t="s">
        <v>5</v>
      </c>
      <c r="D4" s="3">
        <v>0</v>
      </c>
      <c r="E4" s="5">
        <v>1373.32</v>
      </c>
      <c r="F4" s="3">
        <f>Tableau2[[#This Row],[Prix d''achat]]*Tableau2[[#This Row],[Remise]]/100</f>
        <v>0</v>
      </c>
      <c r="G4" s="3">
        <f>Tableau2[[#This Row],[Prix d''achat]]-Tableau2[[#This Row],[Rabais en CHF &amp; €]]</f>
        <v>1373.32</v>
      </c>
      <c r="H4" s="3">
        <f>Tableau2[[#This Row],[Prix d''achat CHF &amp; €]]*C$12</f>
        <v>1579.3179999999998</v>
      </c>
      <c r="I4" s="9">
        <v>4110.2</v>
      </c>
      <c r="J4" s="8">
        <v>25</v>
      </c>
      <c r="K4" s="3">
        <f>Tableau2[[#This Row],[Rabais en %]]*Tableau2[[#This Row],[Prix de vente CHF ]]/100</f>
        <v>1027.55</v>
      </c>
      <c r="L4" s="10">
        <f>Tableau2[[#This Row],[Prix de vente CHF ]]-Tableau2[[#This Row],[Montant du rabais ]]</f>
        <v>3082.6499999999996</v>
      </c>
      <c r="M4" s="6">
        <f>Tableau2[[#This Row],[Prix d''achat en CHF ]]*100/Tableau2[[#This Row],[Prix HT après rabais ]]</f>
        <v>51.232478549300119</v>
      </c>
      <c r="N4" s="6">
        <f>100-Tableau2[[#This Row],[Cout d''achat en %]]</f>
        <v>48.767521450699881</v>
      </c>
      <c r="O4" s="3"/>
      <c r="P4" s="7"/>
      <c r="Q4" s="3"/>
    </row>
    <row r="5" spans="1:17">
      <c r="A5" s="3">
        <v>210196</v>
      </c>
      <c r="B5" s="3" t="s">
        <v>22</v>
      </c>
      <c r="C5" s="4" t="s">
        <v>4</v>
      </c>
      <c r="D5" s="3">
        <v>0</v>
      </c>
      <c r="E5" s="5">
        <v>6992.15</v>
      </c>
      <c r="F5" s="3">
        <f>Tableau2[[#This Row],[Prix d''achat]]*Tableau2[[#This Row],[Remise]]/100</f>
        <v>0</v>
      </c>
      <c r="G5" s="3">
        <f>Tableau2[[#This Row],[Prix d''achat]]-Tableau2[[#This Row],[Rabais en CHF &amp; €]]</f>
        <v>6992.15</v>
      </c>
      <c r="H5" s="3">
        <f>Tableau2[[#This Row],[Prix d''achat CHF &amp; €]]*C$13</f>
        <v>6992.15</v>
      </c>
      <c r="I5" s="9">
        <v>10751.5</v>
      </c>
      <c r="J5" s="8">
        <v>0</v>
      </c>
      <c r="K5" s="3">
        <f>Tableau2[[#This Row],[Rabais en %]]*Tableau2[[#This Row],[Prix de vente CHF ]]/100</f>
        <v>0</v>
      </c>
      <c r="L5" s="10">
        <f>Tableau2[[#This Row],[Prix de vente CHF ]]-Tableau2[[#This Row],[Montant du rabais ]]</f>
        <v>10751.5</v>
      </c>
      <c r="M5" s="6">
        <f>Tableau2[[#This Row],[Prix d''achat en CHF ]]*100/Tableau2[[#This Row],[Prix HT après rabais ]]</f>
        <v>65.034181277031109</v>
      </c>
      <c r="N5" s="6">
        <f>100-Tableau2[[#This Row],[Cout d''achat en %]]</f>
        <v>34.965818722968891</v>
      </c>
      <c r="O5" s="3"/>
      <c r="P5" s="7"/>
      <c r="Q5" s="3"/>
    </row>
    <row r="6" spans="1:17">
      <c r="A6" s="3" t="s">
        <v>23</v>
      </c>
      <c r="B6" s="3" t="s">
        <v>24</v>
      </c>
      <c r="C6" s="4" t="s">
        <v>4</v>
      </c>
      <c r="D6" s="3">
        <v>0</v>
      </c>
      <c r="E6" s="5">
        <v>33685.980000000003</v>
      </c>
      <c r="F6" s="3">
        <f>Tableau2[[#This Row],[Prix d''achat]]*Tableau2[[#This Row],[Remise]]/100</f>
        <v>0</v>
      </c>
      <c r="G6" s="3">
        <f>Tableau2[[#This Row],[Prix d''achat]]-Tableau2[[#This Row],[Rabais en CHF &amp; €]]</f>
        <v>33685.980000000003</v>
      </c>
      <c r="H6" s="3">
        <f>Tableau2[[#This Row],[Prix d''achat CHF &amp; €]]*C$13</f>
        <v>33685.980000000003</v>
      </c>
      <c r="I6" s="9">
        <v>47207</v>
      </c>
      <c r="J6" s="8">
        <v>0</v>
      </c>
      <c r="K6" s="3">
        <f>Tableau2[[#This Row],[Rabais en %]]*Tableau2[[#This Row],[Prix de vente CHF ]]/100</f>
        <v>0</v>
      </c>
      <c r="L6" s="10">
        <f>Tableau2[[#This Row],[Prix de vente CHF ]]-Tableau2[[#This Row],[Montant du rabais ]]</f>
        <v>47207</v>
      </c>
      <c r="M6" s="6">
        <f>Tableau2[[#This Row],[Prix d''achat en CHF ]]*100/Tableau2[[#This Row],[Prix HT après rabais ]]</f>
        <v>71.358018937869389</v>
      </c>
      <c r="N6" s="6">
        <f>100-Tableau2[[#This Row],[Cout d''achat en %]]</f>
        <v>28.641981062130611</v>
      </c>
      <c r="O6" s="3"/>
      <c r="P6" s="7"/>
      <c r="Q6" s="3"/>
    </row>
    <row r="7" spans="1:17">
      <c r="A7" s="3"/>
      <c r="B7" s="3"/>
      <c r="C7" s="2"/>
      <c r="D7" s="3"/>
      <c r="E7" s="5"/>
      <c r="F7" s="3"/>
      <c r="G7" s="3"/>
      <c r="H7" s="3"/>
      <c r="I7" s="3"/>
      <c r="J7" s="8">
        <v>0</v>
      </c>
      <c r="K7" s="3"/>
      <c r="L7" s="10"/>
      <c r="M7" s="6"/>
      <c r="N7" s="6"/>
      <c r="O7" s="3"/>
      <c r="P7" s="7"/>
      <c r="Q7" s="3"/>
    </row>
    <row r="8" spans="1:17">
      <c r="A8" s="3"/>
      <c r="B8" s="3"/>
      <c r="C8" s="3"/>
      <c r="D8" s="3"/>
      <c r="F8" s="3"/>
      <c r="G8" s="3"/>
      <c r="H8" s="3"/>
      <c r="I8" s="3"/>
      <c r="K8" s="3"/>
      <c r="L8" s="11">
        <f>SUBTOTAL(109,L2:L7)</f>
        <v>89081.25</v>
      </c>
      <c r="M8" s="6"/>
      <c r="N8" s="6"/>
      <c r="O8" s="3"/>
      <c r="P8" s="3"/>
      <c r="Q8" s="3"/>
    </row>
    <row r="9" spans="1:17">
      <c r="A9" s="3"/>
      <c r="B9" s="3"/>
      <c r="C9" s="3"/>
      <c r="D9" s="3"/>
      <c r="F9" s="3"/>
      <c r="G9" s="3"/>
      <c r="H9" s="3"/>
      <c r="I9" s="3"/>
      <c r="K9" s="3"/>
      <c r="L9" s="3"/>
      <c r="M9" s="6"/>
      <c r="N9" s="6"/>
      <c r="O9" s="3"/>
      <c r="P9" s="3"/>
      <c r="Q9" s="3"/>
    </row>
    <row r="10" spans="1:17">
      <c r="A10" s="3"/>
      <c r="B10" s="3"/>
      <c r="C10" s="3"/>
      <c r="D10" s="3"/>
      <c r="F10" s="3"/>
      <c r="G10" s="3" t="s">
        <v>6</v>
      </c>
      <c r="H10" s="14" t="s">
        <v>25</v>
      </c>
      <c r="I10" s="3">
        <v>818.9</v>
      </c>
      <c r="K10" s="3"/>
      <c r="L10" s="3"/>
      <c r="M10" s="6"/>
      <c r="N10" s="6"/>
      <c r="O10" s="3"/>
      <c r="P10" s="3"/>
      <c r="Q10" s="3"/>
    </row>
    <row r="11" spans="1:17">
      <c r="A11" s="3"/>
      <c r="B11" s="3"/>
      <c r="C11" s="3"/>
      <c r="D11" s="3"/>
      <c r="F11" s="3"/>
      <c r="G11" s="3" t="s">
        <v>16</v>
      </c>
      <c r="H11" s="14" t="s">
        <v>29</v>
      </c>
      <c r="I11" s="3">
        <f>L3*0.09</f>
        <v>1909.4399999999998</v>
      </c>
      <c r="K11" s="3"/>
      <c r="L11" s="3"/>
      <c r="M11" s="6"/>
      <c r="N11" s="6"/>
      <c r="O11" s="3"/>
      <c r="P11" s="3"/>
      <c r="Q11" s="3"/>
    </row>
    <row r="12" spans="1:17">
      <c r="A12" s="3"/>
      <c r="B12" s="3" t="s">
        <v>5</v>
      </c>
      <c r="C12" s="3">
        <v>1.1499999999999999</v>
      </c>
      <c r="D12" s="3"/>
      <c r="F12" s="3"/>
      <c r="G12" s="3" t="s">
        <v>21</v>
      </c>
      <c r="H12" s="14" t="s">
        <v>26</v>
      </c>
      <c r="I12" s="3">
        <v>369.92</v>
      </c>
      <c r="K12" s="3"/>
      <c r="L12" s="3"/>
      <c r="M12" s="6"/>
      <c r="N12" s="6"/>
      <c r="O12" s="3"/>
      <c r="P12" s="3"/>
      <c r="Q12" s="3"/>
    </row>
    <row r="13" spans="1:17">
      <c r="A13" s="3"/>
      <c r="B13" s="3" t="s">
        <v>4</v>
      </c>
      <c r="C13" s="3">
        <v>1</v>
      </c>
      <c r="D13" s="3"/>
      <c r="F13" s="3"/>
      <c r="G13" s="3" t="s">
        <v>22</v>
      </c>
      <c r="H13" s="14" t="s">
        <v>27</v>
      </c>
      <c r="I13" s="3">
        <v>967.65</v>
      </c>
      <c r="K13" s="3"/>
      <c r="L13" s="3"/>
      <c r="M13" s="6"/>
      <c r="N13" s="6"/>
      <c r="O13" s="3"/>
      <c r="P13" s="3"/>
      <c r="Q13" s="3"/>
    </row>
    <row r="14" spans="1:17">
      <c r="A14" s="3"/>
      <c r="B14" s="3"/>
      <c r="C14" s="3"/>
      <c r="D14" s="3"/>
      <c r="F14" s="3"/>
      <c r="G14" s="3" t="s">
        <v>24</v>
      </c>
      <c r="H14" s="14" t="s">
        <v>30</v>
      </c>
      <c r="I14" s="3">
        <v>3776.56</v>
      </c>
      <c r="K14" s="3"/>
      <c r="L14" s="3"/>
      <c r="M14" s="6"/>
      <c r="N14" s="6"/>
      <c r="O14" s="3"/>
      <c r="P14" s="3"/>
      <c r="Q14" s="3"/>
    </row>
    <row r="15" spans="1:17">
      <c r="A15" s="3"/>
      <c r="B15" s="3"/>
      <c r="C15" s="3"/>
      <c r="D15" s="3"/>
      <c r="F15" s="3"/>
      <c r="G15" s="15" t="s">
        <v>28</v>
      </c>
      <c r="H15" s="15"/>
      <c r="I15" s="15">
        <f>SUM(I10:I14)</f>
        <v>7842.4699999999993</v>
      </c>
      <c r="K15" s="3"/>
      <c r="L15" s="3"/>
      <c r="M15" s="6"/>
      <c r="N15" s="6"/>
      <c r="O15" s="3"/>
      <c r="P15" s="3"/>
      <c r="Q15" s="3"/>
    </row>
    <row r="16" spans="1:17">
      <c r="A16" s="3"/>
      <c r="B16" s="3"/>
      <c r="C16" s="3"/>
      <c r="D16" s="3"/>
      <c r="F16" s="3"/>
      <c r="G16" s="3"/>
      <c r="H16" s="3"/>
      <c r="I16" s="3"/>
      <c r="K16" s="3"/>
      <c r="L16" s="3"/>
      <c r="M16" s="6"/>
      <c r="N16" s="6"/>
      <c r="O16" s="3"/>
      <c r="P16" s="3"/>
      <c r="Q16" s="3"/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  <pageSetup paperSize="9" orientation="landscape" horizontalDpi="4294967293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7F911B392844F8082DAD0A0426896" ma:contentTypeVersion="7" ma:contentTypeDescription="Create a new document." ma:contentTypeScope="" ma:versionID="2ba6d372a655bd4d2ce6f3677507f402">
  <xsd:schema xmlns:xsd="http://www.w3.org/2001/XMLSchema" xmlns:xs="http://www.w3.org/2001/XMLSchema" xmlns:p="http://schemas.microsoft.com/office/2006/metadata/properties" xmlns:ns3="d0bbfdc2-ff3a-4106-bff0-a4faa56ece2f" targetNamespace="http://schemas.microsoft.com/office/2006/metadata/properties" ma:root="true" ma:fieldsID="1cc712331d9cd3e52e650fe2622fdf1a" ns3:_="">
    <xsd:import namespace="d0bbfdc2-ff3a-4106-bff0-a4faa56ece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bfdc2-ff3a-4106-bff0-a4faa56ec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8AA66F-A00B-491E-A834-6E343F6947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87D4CE-D7F9-4F56-BE93-DBB8248E3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bbfdc2-ff3a-4106-bff0-a4faa56ec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CE09C9-58C4-4D03-895A-18D6A42D9B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Efraïn von Muralt</dc:creator>
  <cp:lastModifiedBy>Sandra</cp:lastModifiedBy>
  <cp:lastPrinted>2021-05-24T20:19:40Z</cp:lastPrinted>
  <dcterms:created xsi:type="dcterms:W3CDTF">2020-07-03T12:26:26Z</dcterms:created>
  <dcterms:modified xsi:type="dcterms:W3CDTF">2021-08-09T09:03:07Z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0x010100A0B7F911B392844F8082DAD0A0426896</vt:lpwstr>
  </property>
</Properties>
</file>