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tilisateur\Desktop\"/>
    </mc:Choice>
  </mc:AlternateContent>
  <xr:revisionPtr revIDLastSave="0" documentId="13_ncr:1_{F0AE1015-CF21-4429-B411-7492166C9F65}" xr6:coauthVersionLast="45" xr6:coauthVersionMax="45" xr10:uidLastSave="{00000000-0000-0000-0000-000000000000}"/>
  <bookViews>
    <workbookView xWindow="1935" yWindow="1140" windowWidth="25065" windowHeight="13410" activeTab="2" xr2:uid="{267C6DD4-8118-47A4-84A0-4E12517EDD03}"/>
  </bookViews>
  <sheets>
    <sheet name="Feuil1" sheetId="1" r:id="rId1"/>
    <sheet name="Feuil2" sheetId="2" r:id="rId2"/>
    <sheet name="Feuil3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20" i="3" l="1"/>
  <c r="I8" i="3" l="1"/>
  <c r="I9" i="3"/>
  <c r="I10" i="3"/>
  <c r="I11" i="3"/>
  <c r="I5" i="3"/>
  <c r="P12" i="3" l="1"/>
  <c r="H7" i="3" l="1"/>
  <c r="I7" i="3" s="1"/>
  <c r="N7" i="3" l="1"/>
  <c r="L11" i="3" l="1"/>
  <c r="N11" i="3" s="1"/>
  <c r="M11" i="3" l="1"/>
  <c r="M10" i="3"/>
  <c r="I8" i="2" l="1"/>
  <c r="H8" i="2"/>
  <c r="J6" i="3"/>
  <c r="H6" i="3"/>
  <c r="I6" i="3" s="1"/>
  <c r="J10" i="3"/>
  <c r="J9" i="3"/>
  <c r="J8" i="3"/>
  <c r="J5" i="3"/>
  <c r="L8" i="3" l="1"/>
  <c r="N8" i="3" s="1"/>
  <c r="L5" i="3"/>
  <c r="M5" i="3" s="1"/>
  <c r="N10" i="3"/>
  <c r="K8" i="2"/>
  <c r="M8" i="2" s="1"/>
  <c r="L8" i="2"/>
  <c r="N6" i="3"/>
  <c r="L9" i="3"/>
  <c r="I10" i="2"/>
  <c r="L10" i="2" s="1"/>
  <c r="I11" i="2"/>
  <c r="I7" i="2"/>
  <c r="I9" i="2"/>
  <c r="K9" i="2" s="1"/>
  <c r="I6" i="2"/>
  <c r="L20" i="2"/>
  <c r="K20" i="2"/>
  <c r="I20" i="2"/>
  <c r="M20" i="2" s="1"/>
  <c r="H20" i="2"/>
  <c r="L19" i="2"/>
  <c r="K19" i="2"/>
  <c r="I19" i="2"/>
  <c r="H19" i="2"/>
  <c r="M19" i="2" s="1"/>
  <c r="I18" i="2"/>
  <c r="L18" i="2" s="1"/>
  <c r="H18" i="2"/>
  <c r="I17" i="2"/>
  <c r="H17" i="2"/>
  <c r="L16" i="2"/>
  <c r="K16" i="2"/>
  <c r="I16" i="2"/>
  <c r="M16" i="2" s="1"/>
  <c r="H16" i="2"/>
  <c r="L15" i="2"/>
  <c r="K15" i="2"/>
  <c r="I15" i="2"/>
  <c r="H15" i="2"/>
  <c r="M15" i="2" s="1"/>
  <c r="I14" i="2"/>
  <c r="L14" i="2" s="1"/>
  <c r="H14" i="2"/>
  <c r="I13" i="2"/>
  <c r="H13" i="2"/>
  <c r="I12" i="2"/>
  <c r="L12" i="2" s="1"/>
  <c r="H12" i="2"/>
  <c r="L11" i="2"/>
  <c r="H11" i="2"/>
  <c r="H10" i="2"/>
  <c r="H9" i="2"/>
  <c r="L7" i="2"/>
  <c r="K7" i="2"/>
  <c r="H7" i="2"/>
  <c r="K6" i="2"/>
  <c r="H6" i="2"/>
  <c r="K7" i="1"/>
  <c r="M7" i="1" s="1"/>
  <c r="K17" i="1"/>
  <c r="K11" i="1"/>
  <c r="K10" i="1"/>
  <c r="M10" i="1" s="1"/>
  <c r="K9" i="1"/>
  <c r="M9" i="1" s="1"/>
  <c r="K8" i="1"/>
  <c r="M8" i="1" s="1"/>
  <c r="M11" i="1"/>
  <c r="M6" i="1"/>
  <c r="I7" i="1"/>
  <c r="L7" i="1" s="1"/>
  <c r="I20" i="1"/>
  <c r="L20" i="1" s="1"/>
  <c r="I19" i="1"/>
  <c r="L19" i="1" s="1"/>
  <c r="I18" i="1"/>
  <c r="L18" i="1" s="1"/>
  <c r="I17" i="1"/>
  <c r="L17" i="1" s="1"/>
  <c r="I16" i="1"/>
  <c r="L16" i="1" s="1"/>
  <c r="I15" i="1"/>
  <c r="L15" i="1" s="1"/>
  <c r="I14" i="1"/>
  <c r="L14" i="1" s="1"/>
  <c r="I13" i="1"/>
  <c r="L13" i="1" s="1"/>
  <c r="I12" i="1"/>
  <c r="L12" i="1" s="1"/>
  <c r="I11" i="1"/>
  <c r="L11" i="1" s="1"/>
  <c r="I10" i="1"/>
  <c r="L10" i="1" s="1"/>
  <c r="I9" i="1"/>
  <c r="L9" i="1" s="1"/>
  <c r="I8" i="1"/>
  <c r="L8" i="1" s="1"/>
  <c r="I6" i="1"/>
  <c r="K6" i="1" s="1"/>
  <c r="L6" i="1" s="1"/>
  <c r="L22" i="1" s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N5" i="3" l="1"/>
  <c r="M8" i="3"/>
  <c r="N9" i="3"/>
  <c r="M9" i="3"/>
  <c r="K12" i="2"/>
  <c r="M12" i="2" s="1"/>
  <c r="K11" i="2"/>
  <c r="M11" i="2"/>
  <c r="M7" i="2"/>
  <c r="L6" i="2"/>
  <c r="M6" i="2"/>
  <c r="M9" i="2"/>
  <c r="K13" i="2"/>
  <c r="M13" i="2" s="1"/>
  <c r="K17" i="2"/>
  <c r="M17" i="2" s="1"/>
  <c r="L9" i="2"/>
  <c r="K10" i="2"/>
  <c r="M10" i="2" s="1"/>
  <c r="L13" i="2"/>
  <c r="K14" i="2"/>
  <c r="M14" i="2" s="1"/>
  <c r="L17" i="2"/>
  <c r="K18" i="2"/>
  <c r="M18" i="2" s="1"/>
  <c r="K18" i="1"/>
  <c r="M18" i="1" s="1"/>
  <c r="K20" i="1"/>
  <c r="M20" i="1" s="1"/>
  <c r="K19" i="1"/>
  <c r="M19" i="1" s="1"/>
  <c r="K16" i="1"/>
  <c r="M16" i="1" s="1"/>
  <c r="K15" i="1"/>
  <c r="M15" i="1" s="1"/>
  <c r="M17" i="1"/>
  <c r="K14" i="1"/>
  <c r="M14" i="1" s="1"/>
  <c r="K13" i="1"/>
  <c r="M13" i="1" s="1"/>
  <c r="K12" i="1"/>
  <c r="M12" i="1" s="1"/>
  <c r="M12" i="3" l="1"/>
  <c r="M15" i="3" s="1"/>
  <c r="L22" i="2"/>
</calcChain>
</file>

<file path=xl/sharedStrings.xml><?xml version="1.0" encoding="utf-8"?>
<sst xmlns="http://schemas.openxmlformats.org/spreadsheetml/2006/main" count="170" uniqueCount="89">
  <si>
    <t>ONU</t>
  </si>
  <si>
    <t>VARIANTE 1</t>
  </si>
  <si>
    <t>Fournisseur</t>
  </si>
  <si>
    <t>Réf.</t>
  </si>
  <si>
    <t>Descriptif</t>
  </si>
  <si>
    <t>Table de travail
740x1600x800
avec passe-câbles
Mélamine, pd métallique</t>
  </si>
  <si>
    <t>Table de conférence
740x1600x800
avec passe-câbles
Mélamine, pd métallique</t>
  </si>
  <si>
    <t>Table de travail
725x600x800
avec passe-câbles
Mélamine, pd métallique</t>
  </si>
  <si>
    <t>Table de travail
740x1200x800
avec passe-câbles
Mélamine, pd métallique</t>
  </si>
  <si>
    <t>Table de travail
740x1800x800
avec passe-câbles
Mélamine, pd métallique</t>
  </si>
  <si>
    <t>Table de conférence ronde
6-8 personnes
Mélamine</t>
  </si>
  <si>
    <t>Caisson mobile 3 tiroirs
535x422x542
Avec serrure</t>
  </si>
  <si>
    <t>Chaise visiteur</t>
  </si>
  <si>
    <t>Chaises plastique/métal</t>
  </si>
  <si>
    <t>Armoire à rideaux
2000x1000x400</t>
  </si>
  <si>
    <t>Armoire à rideaux
2000x1200x400</t>
  </si>
  <si>
    <t>Fauteuil ergonomique
Support lombaire réglable
Dossier filet
Assise rembourrée
Acoudoirs réglables</t>
  </si>
  <si>
    <t>Armoire vestiaire
2000x300x400</t>
  </si>
  <si>
    <t>Petit réfrigérateur pour
articles médicaux</t>
  </si>
  <si>
    <t>ALEA</t>
  </si>
  <si>
    <t>ALEA
Atlante</t>
  </si>
  <si>
    <t>P5012D1500</t>
  </si>
  <si>
    <t>ALEA
Atreo</t>
  </si>
  <si>
    <t>298
21
46</t>
  </si>
  <si>
    <t>P5511120080
P010515A
P55030780C</t>
  </si>
  <si>
    <t>P5511160080
P010515A
P55031180C</t>
  </si>
  <si>
    <t>320
21
76</t>
  </si>
  <si>
    <t>P5511180080
P010515A
P55031380C</t>
  </si>
  <si>
    <t>330
21
91</t>
  </si>
  <si>
    <t>P551F080060
P010515A
P55030390C</t>
  </si>
  <si>
    <t>250
21
34</t>
  </si>
  <si>
    <t>PRIX ACHAT
CHF</t>
  </si>
  <si>
    <t>PRIX VENTE</t>
  </si>
  <si>
    <t xml:space="preserve">PRIX VENTE 
TOTAL </t>
  </si>
  <si>
    <t>REMISE</t>
  </si>
  <si>
    <t>PRIX VENTE 
NET UNITAIRE</t>
  </si>
  <si>
    <t>MARGE %</t>
  </si>
  <si>
    <t>PCC713</t>
  </si>
  <si>
    <t>R1 011QK</t>
  </si>
  <si>
    <t>PROMERKA 
Kristina</t>
  </si>
  <si>
    <t>SESTA
Revo</t>
  </si>
  <si>
    <t>CTN21</t>
  </si>
  <si>
    <t>SESTA
CO2RETE</t>
  </si>
  <si>
    <t>C2-252QK
11BH REG-N</t>
  </si>
  <si>
    <t>297
25</t>
  </si>
  <si>
    <t xml:space="preserve">PROMERKA 
</t>
  </si>
  <si>
    <t xml:space="preserve">PROMERKA
</t>
  </si>
  <si>
    <t>PROMERKA</t>
  </si>
  <si>
    <t>Banc bois, pd métallique
400x1200x400
400x1000x400</t>
  </si>
  <si>
    <t>PROMERKA
GREG</t>
  </si>
  <si>
    <t>Greg100</t>
  </si>
  <si>
    <t>VS-105L ATT</t>
  </si>
  <si>
    <t>PROMERKA
ELOISA</t>
  </si>
  <si>
    <t>ELOISA</t>
  </si>
  <si>
    <t>VARIANTE 2</t>
  </si>
  <si>
    <t>NARBUTAS
OPTIMA C</t>
  </si>
  <si>
    <t>DAC161
DZZ161</t>
  </si>
  <si>
    <t>58
14</t>
  </si>
  <si>
    <t>NARBUTAS
Nova U</t>
  </si>
  <si>
    <t>DNA160-U
DNZ025
ZNZ010</t>
  </si>
  <si>
    <t>70
21
13</t>
  </si>
  <si>
    <t>NARBUTAS
Forum</t>
  </si>
  <si>
    <t>COM141</t>
  </si>
  <si>
    <t>PSR532M1MX</t>
  </si>
  <si>
    <t xml:space="preserve">PROMERKA KRISTINA
</t>
  </si>
  <si>
    <t>KRISTINA</t>
  </si>
  <si>
    <t>PROMERKA 
ISIS</t>
  </si>
  <si>
    <t>ISIS</t>
  </si>
  <si>
    <t>Nbre</t>
  </si>
  <si>
    <t>REMISE
FOURN.</t>
  </si>
  <si>
    <t>PRIX 
CATAL.</t>
  </si>
  <si>
    <t>TOTAL 
P. C.</t>
  </si>
  <si>
    <t>REMISE 
FOURN.</t>
  </si>
  <si>
    <t>PROMERKA 
KRISTINA</t>
  </si>
  <si>
    <t>DNA120-U
ZNZ010
DNZ004</t>
  </si>
  <si>
    <t>DNA180-U
ZNZ010
DNZ020</t>
  </si>
  <si>
    <t>65
13
14</t>
  </si>
  <si>
    <t>75
13
14</t>
  </si>
  <si>
    <t>NABUTAS</t>
  </si>
  <si>
    <t>P5012D0800</t>
  </si>
  <si>
    <t>Table de conférence ronde
2-4 personnes
Mélamine</t>
  </si>
  <si>
    <t>Livraison</t>
  </si>
  <si>
    <t>Commissions</t>
  </si>
  <si>
    <t>TOTAL HT</t>
  </si>
  <si>
    <t>Commissions recues salaire décembre 2020</t>
  </si>
  <si>
    <t>Solde à recevoir</t>
  </si>
  <si>
    <t>Etage</t>
  </si>
  <si>
    <t>PRIX ACHAT</t>
  </si>
  <si>
    <t>Reçu pour affaire 201100 en novembre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</si>
</sst>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 applyAlignment="1">
      <alignment wrapText="1"/>
    </xf>
    <xf numFmtId="0" fontId="0" fillId="0" borderId="1" xfId="0" applyBorder="1"/>
    <xf numFmtId="0" fontId="0" fillId="0" borderId="3" xfId="0" applyBorder="1" applyAlignment="1">
      <alignment wrapText="1"/>
    </xf>
    <xf numFmtId="0" fontId="0" fillId="0" borderId="4" xfId="0" applyBorder="1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2" fontId="0" fillId="0" borderId="0" xfId="0" applyNumberFormat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0" fillId="0" borderId="0" xfId="0" applyFill="1"/>
    <xf numFmtId="0" fontId="0" fillId="0" borderId="2" xfId="0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2" fontId="0" fillId="0" borderId="0" xfId="0" applyNumberFormat="1"/>
    <xf numFmtId="2" fontId="0" fillId="2" borderId="4" xfId="0" applyNumberFormat="1" applyFill="1" applyBorder="1" applyAlignment="1">
      <alignment horizontal="center" vertical="center"/>
    </xf>
    <xf numFmtId="2" fontId="0" fillId="2" borderId="7" xfId="0" applyNumberFormat="1" applyFill="1" applyBorder="1" applyAlignment="1">
      <alignment horizontal="center" vertical="center"/>
    </xf>
    <xf numFmtId="2" fontId="0" fillId="2" borderId="8" xfId="0" applyNumberFormat="1" applyFill="1" applyBorder="1" applyAlignment="1">
      <alignment horizontal="center" vertical="center"/>
    </xf>
    <xf numFmtId="2" fontId="0" fillId="3" borderId="4" xfId="0" applyNumberFormat="1" applyFill="1" applyBorder="1" applyAlignment="1">
      <alignment horizontal="center" vertical="center" wrapText="1"/>
    </xf>
    <xf numFmtId="2" fontId="0" fillId="3" borderId="7" xfId="0" applyNumberFormat="1" applyFill="1" applyBorder="1" applyAlignment="1">
      <alignment horizontal="center" vertical="center"/>
    </xf>
    <xf numFmtId="4" fontId="1" fillId="0" borderId="2" xfId="0" applyNumberFormat="1" applyFont="1" applyBorder="1"/>
    <xf numFmtId="4" fontId="0" fillId="0" borderId="0" xfId="0" applyNumberFormat="1"/>
    <xf numFmtId="4" fontId="0" fillId="4" borderId="4" xfId="0" applyNumberFormat="1" applyFill="1" applyBorder="1" applyAlignment="1">
      <alignment horizontal="center" vertical="center" wrapText="1"/>
    </xf>
    <xf numFmtId="4" fontId="0" fillId="4" borderId="7" xfId="0" applyNumberFormat="1" applyFill="1" applyBorder="1" applyAlignment="1">
      <alignment horizontal="center" vertical="center"/>
    </xf>
    <xf numFmtId="4" fontId="0" fillId="4" borderId="8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2" fontId="0" fillId="0" borderId="1" xfId="0" applyNumberFormat="1" applyFill="1" applyBorder="1" applyAlignment="1">
      <alignment horizontal="center" vertical="center"/>
    </xf>
    <xf numFmtId="2" fontId="0" fillId="0" borderId="3" xfId="0" applyNumberFormat="1" applyFill="1" applyBorder="1" applyAlignment="1">
      <alignment horizontal="center" vertical="center"/>
    </xf>
    <xf numFmtId="0" fontId="0" fillId="0" borderId="3" xfId="0" applyFill="1" applyBorder="1" applyAlignment="1">
      <alignment wrapText="1"/>
    </xf>
    <xf numFmtId="0" fontId="0" fillId="0" borderId="3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 wrapText="1"/>
    </xf>
    <xf numFmtId="0" fontId="0" fillId="0" borderId="1" xfId="0" applyFill="1" applyBorder="1"/>
    <xf numFmtId="0" fontId="0" fillId="0" borderId="6" xfId="0" applyBorder="1" applyAlignment="1">
      <alignment horizontal="center" vertical="center" wrapText="1"/>
    </xf>
    <xf numFmtId="2" fontId="0" fillId="0" borderId="2" xfId="0" applyNumberFormat="1" applyFill="1" applyBorder="1" applyAlignment="1">
      <alignment horizontal="center" vertical="center" wrapText="1"/>
    </xf>
    <xf numFmtId="0" fontId="0" fillId="5" borderId="1" xfId="0" applyFill="1" applyBorder="1" applyAlignment="1">
      <alignment wrapText="1"/>
    </xf>
    <xf numFmtId="0" fontId="2" fillId="0" borderId="0" xfId="0" applyFont="1"/>
    <xf numFmtId="0" fontId="0" fillId="0" borderId="1" xfId="0" applyBorder="1" applyAlignment="1">
      <alignment vertical="center" wrapText="1"/>
    </xf>
    <xf numFmtId="0" fontId="0" fillId="0" borderId="8" xfId="0" applyBorder="1" applyAlignment="1">
      <alignment horizontal="center" vertical="center"/>
    </xf>
    <xf numFmtId="0" fontId="3" fillId="0" borderId="0" xfId="0" applyFont="1"/>
    <xf numFmtId="9" fontId="0" fillId="0" borderId="0" xfId="0" applyNumberFormat="1"/>
    <xf numFmtId="0" fontId="1" fillId="0" borderId="0" xfId="0" applyFont="1"/>
    <xf numFmtId="4" fontId="3" fillId="0" borderId="0" xfId="0" applyNumberFormat="1" applyFont="1"/>
    <xf numFmtId="4" fontId="4" fillId="0" borderId="2" xfId="0" applyNumberFormat="1" applyFont="1" applyBorder="1"/>
    <xf numFmtId="0" fontId="5" fillId="0" borderId="0" xfId="0" applyFont="1"/>
    <xf numFmtId="0" fontId="6" fillId="0" borderId="0" xfId="0" applyFont="1"/>
    <xf numFmtId="4" fontId="3" fillId="4" borderId="4" xfId="0" applyNumberFormat="1" applyFont="1" applyFill="1" applyBorder="1" applyAlignment="1">
      <alignment horizontal="center" vertical="center" wrapText="1"/>
    </xf>
    <xf numFmtId="2" fontId="3" fillId="6" borderId="4" xfId="0" applyNumberFormat="1" applyFont="1" applyFill="1" applyBorder="1" applyAlignment="1">
      <alignment horizontal="center" vertical="center"/>
    </xf>
    <xf numFmtId="2" fontId="0" fillId="7" borderId="7" xfId="0" applyNumberFormat="1" applyFill="1" applyBorder="1" applyAlignment="1">
      <alignment horizontal="center" vertical="center"/>
    </xf>
    <xf numFmtId="2" fontId="3" fillId="8" borderId="4" xfId="0" applyNumberFormat="1" applyFont="1" applyFill="1" applyBorder="1" applyAlignment="1">
      <alignment horizontal="center" vertical="center"/>
    </xf>
    <xf numFmtId="4" fontId="0" fillId="4" borderId="7" xfId="0" applyNumberFormat="1" applyFont="1" applyFill="1" applyBorder="1" applyAlignment="1">
      <alignment horizontal="center" vertical="center"/>
    </xf>
    <xf numFmtId="0" fontId="0" fillId="7" borderId="0" xfId="0" applyFill="1"/>
    <xf numFmtId="0" fontId="7" fillId="0" borderId="0" xfId="0" applyFont="1"/>
    <xf numFmtId="0" fontId="8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BF5763-51FB-42D5-B258-6EF6244BAA64}">
  <dimension ref="A1:M22"/>
  <sheetViews>
    <sheetView topLeftCell="A4" workbookViewId="0">
      <selection activeCell="A8" sqref="A8:XFD8"/>
    </sheetView>
  </sheetViews>
  <sheetFormatPr baseColWidth="10" defaultRowHeight="15" x14ac:dyDescent="0.25"/>
  <cols>
    <col min="1" max="1" width="24.140625" customWidth="1"/>
    <col min="2" max="2" width="4.28515625" style="5" customWidth="1"/>
    <col min="3" max="3" width="10.7109375" style="5" customWidth="1"/>
    <col min="4" max="4" width="12.28515625" style="5" customWidth="1"/>
    <col min="5" max="5" width="8.7109375" style="5" customWidth="1"/>
    <col min="6" max="6" width="7.28515625" style="12" customWidth="1"/>
    <col min="7" max="7" width="7.85546875" style="5" customWidth="1"/>
    <col min="8" max="8" width="8" customWidth="1"/>
    <col min="9" max="9" width="10.7109375" style="21" customWidth="1"/>
    <col min="10" max="10" width="7" customWidth="1"/>
    <col min="11" max="11" width="10.7109375" style="21" customWidth="1"/>
    <col min="12" max="12" width="10.7109375" style="28" customWidth="1"/>
    <col min="13" max="13" width="9.28515625" customWidth="1"/>
  </cols>
  <sheetData>
    <row r="1" spans="1:13" x14ac:dyDescent="0.25">
      <c r="A1" t="s">
        <v>0</v>
      </c>
    </row>
    <row r="3" spans="1:13" x14ac:dyDescent="0.25">
      <c r="A3" t="s">
        <v>1</v>
      </c>
    </row>
    <row r="4" spans="1:13" ht="15.75" thickBot="1" x14ac:dyDescent="0.3"/>
    <row r="5" spans="1:13" ht="60.75" thickBot="1" x14ac:dyDescent="0.3">
      <c r="A5" s="4" t="s">
        <v>4</v>
      </c>
      <c r="B5" s="9" t="s">
        <v>68</v>
      </c>
      <c r="C5" s="10" t="s">
        <v>2</v>
      </c>
      <c r="D5" s="9" t="s">
        <v>3</v>
      </c>
      <c r="E5" s="41" t="s">
        <v>70</v>
      </c>
      <c r="F5" s="42" t="s">
        <v>71</v>
      </c>
      <c r="G5" s="15" t="s">
        <v>72</v>
      </c>
      <c r="H5" s="15" t="s">
        <v>31</v>
      </c>
      <c r="I5" s="22" t="s">
        <v>32</v>
      </c>
      <c r="J5" s="18" t="s">
        <v>34</v>
      </c>
      <c r="K5" s="25" t="s">
        <v>35</v>
      </c>
      <c r="L5" s="29" t="s">
        <v>33</v>
      </c>
      <c r="M5" s="17" t="s">
        <v>36</v>
      </c>
    </row>
    <row r="6" spans="1:13" ht="60" x14ac:dyDescent="0.25">
      <c r="A6" s="3" t="s">
        <v>5</v>
      </c>
      <c r="B6" s="8">
        <v>59</v>
      </c>
      <c r="C6" s="7" t="s">
        <v>22</v>
      </c>
      <c r="D6" s="7" t="s">
        <v>25</v>
      </c>
      <c r="E6" s="11" t="s">
        <v>26</v>
      </c>
      <c r="F6" s="14">
        <v>417</v>
      </c>
      <c r="G6" s="8">
        <v>53.25</v>
      </c>
      <c r="H6" s="14">
        <f>(F6-(F6*(G6%)))*1.15</f>
        <v>224.18962500000001</v>
      </c>
      <c r="I6" s="23">
        <f>F6*1.15</f>
        <v>479.54999999999995</v>
      </c>
      <c r="J6" s="19">
        <v>30</v>
      </c>
      <c r="K6" s="26">
        <f>I6-(I6*(J6%))</f>
        <v>335.68499999999995</v>
      </c>
      <c r="L6" s="30">
        <f>K6*B6</f>
        <v>19805.414999999997</v>
      </c>
      <c r="M6" s="14">
        <f>(IF((I6)&lt;&gt;0,SUM((K6-H6)/K6),"-"))*100</f>
        <v>33.214285714285701</v>
      </c>
    </row>
    <row r="7" spans="1:13" ht="60" x14ac:dyDescent="0.25">
      <c r="A7" s="1" t="s">
        <v>6</v>
      </c>
      <c r="B7" s="6">
        <v>13</v>
      </c>
      <c r="C7" s="7" t="s">
        <v>22</v>
      </c>
      <c r="D7" s="7" t="s">
        <v>24</v>
      </c>
      <c r="E7" s="11" t="s">
        <v>26</v>
      </c>
      <c r="F7" s="13">
        <v>417</v>
      </c>
      <c r="G7" s="6">
        <v>53.25</v>
      </c>
      <c r="H7" s="13">
        <f t="shared" ref="H7:H20" si="0">(F7-(F7*(G7%)))*1.15</f>
        <v>224.18962500000001</v>
      </c>
      <c r="I7" s="24">
        <f>F7*1.15</f>
        <v>479.54999999999995</v>
      </c>
      <c r="J7" s="20">
        <v>30</v>
      </c>
      <c r="K7" s="26">
        <f>I7-(I7*(J7%))</f>
        <v>335.68499999999995</v>
      </c>
      <c r="L7" s="31">
        <f t="shared" ref="L7:L20" si="1">I7*B7</f>
        <v>6234.15</v>
      </c>
      <c r="M7" s="14">
        <f>(IF((I7)&lt;&gt;0,SUM((K7-H7)/K7),"-"))*100</f>
        <v>33.214285714285701</v>
      </c>
    </row>
    <row r="8" spans="1:13" ht="60" x14ac:dyDescent="0.25">
      <c r="A8" s="1" t="s">
        <v>7</v>
      </c>
      <c r="B8" s="6">
        <v>109</v>
      </c>
      <c r="C8" s="7" t="s">
        <v>22</v>
      </c>
      <c r="D8" s="7" t="s">
        <v>29</v>
      </c>
      <c r="E8" s="7" t="s">
        <v>30</v>
      </c>
      <c r="F8" s="13">
        <v>305</v>
      </c>
      <c r="G8" s="6">
        <v>53.25</v>
      </c>
      <c r="H8" s="13">
        <f t="shared" si="0"/>
        <v>163.97562500000001</v>
      </c>
      <c r="I8" s="24">
        <f t="shared" ref="I8:I20" si="2">F8*1.15</f>
        <v>350.75</v>
      </c>
      <c r="J8" s="20">
        <v>30</v>
      </c>
      <c r="K8" s="26">
        <f t="shared" ref="K8:K20" si="3">I8-(I8*(J8%))</f>
        <v>245.52500000000001</v>
      </c>
      <c r="L8" s="31">
        <f t="shared" si="1"/>
        <v>38231.75</v>
      </c>
      <c r="M8" s="14">
        <f t="shared" ref="M8:M20" si="4">(IF((I8)&lt;&gt;0,SUM((K8-H8)/K8),"-"))*100</f>
        <v>33.214285714285715</v>
      </c>
    </row>
    <row r="9" spans="1:13" ht="60" x14ac:dyDescent="0.25">
      <c r="A9" s="1" t="s">
        <v>8</v>
      </c>
      <c r="B9" s="6">
        <v>14</v>
      </c>
      <c r="C9" s="7" t="s">
        <v>22</v>
      </c>
      <c r="D9" s="7" t="s">
        <v>24</v>
      </c>
      <c r="E9" s="7" t="s">
        <v>23</v>
      </c>
      <c r="F9" s="13">
        <v>365</v>
      </c>
      <c r="G9" s="6">
        <v>53.25</v>
      </c>
      <c r="H9" s="13">
        <f t="shared" si="0"/>
        <v>196.233125</v>
      </c>
      <c r="I9" s="24">
        <f t="shared" si="2"/>
        <v>419.74999999999994</v>
      </c>
      <c r="J9" s="20">
        <v>30</v>
      </c>
      <c r="K9" s="26">
        <f t="shared" si="3"/>
        <v>293.82499999999993</v>
      </c>
      <c r="L9" s="31">
        <f t="shared" si="1"/>
        <v>5876.4999999999991</v>
      </c>
      <c r="M9" s="14">
        <f t="shared" si="4"/>
        <v>33.214285714285694</v>
      </c>
    </row>
    <row r="10" spans="1:13" ht="60" x14ac:dyDescent="0.25">
      <c r="A10" s="1" t="s">
        <v>9</v>
      </c>
      <c r="B10" s="6">
        <v>27</v>
      </c>
      <c r="C10" s="7" t="s">
        <v>22</v>
      </c>
      <c r="D10" s="7" t="s">
        <v>27</v>
      </c>
      <c r="E10" s="11" t="s">
        <v>28</v>
      </c>
      <c r="F10" s="13">
        <v>442</v>
      </c>
      <c r="G10" s="6">
        <v>53.25</v>
      </c>
      <c r="H10" s="13">
        <f t="shared" si="0"/>
        <v>237.63025000000002</v>
      </c>
      <c r="I10" s="24">
        <f t="shared" si="2"/>
        <v>508.29999999999995</v>
      </c>
      <c r="J10" s="20">
        <v>30</v>
      </c>
      <c r="K10" s="26">
        <f t="shared" si="3"/>
        <v>355.80999999999995</v>
      </c>
      <c r="L10" s="31">
        <f t="shared" si="1"/>
        <v>13724.099999999999</v>
      </c>
      <c r="M10" s="14">
        <f t="shared" si="4"/>
        <v>33.214285714285701</v>
      </c>
    </row>
    <row r="11" spans="1:13" ht="60" x14ac:dyDescent="0.25">
      <c r="A11" s="1" t="s">
        <v>10</v>
      </c>
      <c r="B11" s="6">
        <v>1</v>
      </c>
      <c r="C11" s="7" t="s">
        <v>20</v>
      </c>
      <c r="D11" s="6" t="s">
        <v>21</v>
      </c>
      <c r="E11" s="6">
        <v>316</v>
      </c>
      <c r="F11" s="13">
        <v>316</v>
      </c>
      <c r="G11" s="6">
        <v>53.25</v>
      </c>
      <c r="H11" s="13">
        <f t="shared" si="0"/>
        <v>169.8895</v>
      </c>
      <c r="I11" s="24">
        <f t="shared" si="2"/>
        <v>363.4</v>
      </c>
      <c r="J11" s="20">
        <v>30</v>
      </c>
      <c r="K11" s="26">
        <f t="shared" si="3"/>
        <v>254.38</v>
      </c>
      <c r="L11" s="31">
        <f t="shared" si="1"/>
        <v>363.4</v>
      </c>
      <c r="M11" s="14">
        <f t="shared" si="4"/>
        <v>33.214285714285715</v>
      </c>
    </row>
    <row r="12" spans="1:13" ht="45" x14ac:dyDescent="0.25">
      <c r="A12" s="1" t="s">
        <v>11</v>
      </c>
      <c r="B12" s="6">
        <v>38</v>
      </c>
      <c r="C12" s="6" t="s">
        <v>19</v>
      </c>
      <c r="D12" s="6" t="s">
        <v>37</v>
      </c>
      <c r="E12" s="6">
        <v>192</v>
      </c>
      <c r="F12" s="13">
        <v>192</v>
      </c>
      <c r="G12" s="6">
        <v>53.25</v>
      </c>
      <c r="H12" s="13">
        <f t="shared" si="0"/>
        <v>103.224</v>
      </c>
      <c r="I12" s="24">
        <f t="shared" si="2"/>
        <v>220.79999999999998</v>
      </c>
      <c r="J12" s="20">
        <v>30</v>
      </c>
      <c r="K12" s="26">
        <f t="shared" si="3"/>
        <v>154.56</v>
      </c>
      <c r="L12" s="31">
        <f t="shared" si="1"/>
        <v>8390.4</v>
      </c>
      <c r="M12" s="14">
        <f t="shared" si="4"/>
        <v>33.214285714285715</v>
      </c>
    </row>
    <row r="13" spans="1:13" ht="30" x14ac:dyDescent="0.25">
      <c r="A13" s="2" t="s">
        <v>12</v>
      </c>
      <c r="B13" s="6">
        <v>45</v>
      </c>
      <c r="C13" s="7" t="s">
        <v>40</v>
      </c>
      <c r="D13" s="6" t="s">
        <v>38</v>
      </c>
      <c r="E13" s="6">
        <v>90</v>
      </c>
      <c r="F13" s="13">
        <v>90</v>
      </c>
      <c r="G13" s="6">
        <v>45</v>
      </c>
      <c r="H13" s="13">
        <f t="shared" si="0"/>
        <v>56.924999999999997</v>
      </c>
      <c r="I13" s="24">
        <f t="shared" si="2"/>
        <v>103.49999999999999</v>
      </c>
      <c r="J13" s="20">
        <v>15</v>
      </c>
      <c r="K13" s="26">
        <f t="shared" si="3"/>
        <v>87.974999999999994</v>
      </c>
      <c r="L13" s="31">
        <f t="shared" si="1"/>
        <v>4657.4999999999991</v>
      </c>
      <c r="M13" s="14">
        <f t="shared" si="4"/>
        <v>35.294117647058819</v>
      </c>
    </row>
    <row r="14" spans="1:13" ht="45" x14ac:dyDescent="0.25">
      <c r="A14" s="1" t="s">
        <v>13</v>
      </c>
      <c r="B14" s="6">
        <v>235</v>
      </c>
      <c r="C14" s="7" t="s">
        <v>39</v>
      </c>
      <c r="D14" s="6" t="s">
        <v>41</v>
      </c>
      <c r="E14" s="6">
        <v>0</v>
      </c>
      <c r="F14" s="13">
        <v>19.395</v>
      </c>
      <c r="G14" s="6"/>
      <c r="H14" s="13">
        <f t="shared" si="0"/>
        <v>22.304249999999996</v>
      </c>
      <c r="I14" s="24">
        <f t="shared" si="2"/>
        <v>22.304249999999996</v>
      </c>
      <c r="J14" s="20">
        <v>0</v>
      </c>
      <c r="K14" s="26">
        <f t="shared" si="3"/>
        <v>22.304249999999996</v>
      </c>
      <c r="L14" s="31">
        <f t="shared" si="1"/>
        <v>5241.4987499999988</v>
      </c>
      <c r="M14" s="14">
        <f t="shared" si="4"/>
        <v>0</v>
      </c>
    </row>
    <row r="15" spans="1:13" ht="45" x14ac:dyDescent="0.25">
      <c r="A15" s="1" t="s">
        <v>14</v>
      </c>
      <c r="B15" s="6">
        <v>6</v>
      </c>
      <c r="C15" s="7" t="s">
        <v>45</v>
      </c>
      <c r="D15" s="6">
        <v>6111110</v>
      </c>
      <c r="E15" s="6">
        <v>402</v>
      </c>
      <c r="F15" s="13">
        <v>349.565</v>
      </c>
      <c r="G15" s="6"/>
      <c r="H15" s="13">
        <f t="shared" si="0"/>
        <v>401.99974999999995</v>
      </c>
      <c r="I15" s="24">
        <f t="shared" si="2"/>
        <v>401.99974999999995</v>
      </c>
      <c r="J15" s="20">
        <v>0</v>
      </c>
      <c r="K15" s="26">
        <f t="shared" si="3"/>
        <v>401.99974999999995</v>
      </c>
      <c r="L15" s="31">
        <f t="shared" si="1"/>
        <v>2411.9984999999997</v>
      </c>
      <c r="M15" s="14">
        <f t="shared" si="4"/>
        <v>0</v>
      </c>
    </row>
    <row r="16" spans="1:13" ht="45" x14ac:dyDescent="0.25">
      <c r="A16" s="1" t="s">
        <v>15</v>
      </c>
      <c r="B16" s="6">
        <v>63</v>
      </c>
      <c r="C16" s="7" t="s">
        <v>46</v>
      </c>
      <c r="D16" s="6">
        <v>6111100</v>
      </c>
      <c r="E16" s="6">
        <v>524</v>
      </c>
      <c r="F16" s="13">
        <v>455.65</v>
      </c>
      <c r="G16" s="6"/>
      <c r="H16" s="13">
        <f t="shared" si="0"/>
        <v>523.99749999999995</v>
      </c>
      <c r="I16" s="24">
        <f t="shared" si="2"/>
        <v>523.99749999999995</v>
      </c>
      <c r="J16" s="20">
        <v>0</v>
      </c>
      <c r="K16" s="26">
        <f t="shared" si="3"/>
        <v>523.99749999999995</v>
      </c>
      <c r="L16" s="31">
        <f t="shared" si="1"/>
        <v>33011.842499999999</v>
      </c>
      <c r="M16" s="14">
        <f t="shared" si="4"/>
        <v>0</v>
      </c>
    </row>
    <row r="17" spans="1:13" ht="90" x14ac:dyDescent="0.25">
      <c r="A17" s="43" t="s">
        <v>16</v>
      </c>
      <c r="B17" s="6">
        <v>38</v>
      </c>
      <c r="C17" s="7" t="s">
        <v>42</v>
      </c>
      <c r="D17" s="7" t="s">
        <v>43</v>
      </c>
      <c r="E17" s="7" t="s">
        <v>44</v>
      </c>
      <c r="F17" s="13">
        <v>322</v>
      </c>
      <c r="G17" s="6">
        <v>45</v>
      </c>
      <c r="H17" s="13">
        <f t="shared" si="0"/>
        <v>203.66499999999996</v>
      </c>
      <c r="I17" s="24">
        <f t="shared" si="2"/>
        <v>370.29999999999995</v>
      </c>
      <c r="J17" s="20">
        <v>15</v>
      </c>
      <c r="K17" s="26">
        <f t="shared" si="3"/>
        <v>314.75499999999994</v>
      </c>
      <c r="L17" s="31">
        <f t="shared" si="1"/>
        <v>14071.399999999998</v>
      </c>
      <c r="M17" s="14">
        <f t="shared" si="4"/>
        <v>35.294117647058819</v>
      </c>
    </row>
    <row r="18" spans="1:13" ht="30" x14ac:dyDescent="0.25">
      <c r="A18" s="1" t="s">
        <v>17</v>
      </c>
      <c r="B18" s="6">
        <v>384</v>
      </c>
      <c r="C18" s="6" t="s">
        <v>47</v>
      </c>
      <c r="D18" s="6">
        <v>6010100</v>
      </c>
      <c r="E18" s="6"/>
      <c r="F18" s="13">
        <v>100.435</v>
      </c>
      <c r="G18" s="6"/>
      <c r="H18" s="13">
        <f t="shared" si="0"/>
        <v>115.50024999999999</v>
      </c>
      <c r="I18" s="24">
        <f t="shared" si="2"/>
        <v>115.50024999999999</v>
      </c>
      <c r="J18" s="20">
        <v>0</v>
      </c>
      <c r="K18" s="26">
        <f t="shared" si="3"/>
        <v>115.50024999999999</v>
      </c>
      <c r="L18" s="31">
        <f t="shared" si="1"/>
        <v>44352.095999999998</v>
      </c>
      <c r="M18" s="14">
        <f t="shared" si="4"/>
        <v>0</v>
      </c>
    </row>
    <row r="19" spans="1:13" ht="45" x14ac:dyDescent="0.25">
      <c r="A19" s="1" t="s">
        <v>48</v>
      </c>
      <c r="B19" s="6">
        <v>96</v>
      </c>
      <c r="C19" s="7" t="s">
        <v>49</v>
      </c>
      <c r="D19" s="6" t="s">
        <v>50</v>
      </c>
      <c r="E19" s="6">
        <v>89.05</v>
      </c>
      <c r="F19" s="13">
        <v>77.435000000000002</v>
      </c>
      <c r="G19" s="6"/>
      <c r="H19" s="13">
        <f t="shared" si="0"/>
        <v>89.050249999999991</v>
      </c>
      <c r="I19" s="24">
        <f t="shared" si="2"/>
        <v>89.050249999999991</v>
      </c>
      <c r="J19" s="20">
        <v>0</v>
      </c>
      <c r="K19" s="26">
        <f t="shared" si="3"/>
        <v>89.050249999999991</v>
      </c>
      <c r="L19" s="31">
        <f t="shared" si="1"/>
        <v>8548.8239999999987</v>
      </c>
      <c r="M19" s="14">
        <f t="shared" si="4"/>
        <v>0</v>
      </c>
    </row>
    <row r="20" spans="1:13" ht="30" x14ac:dyDescent="0.25">
      <c r="A20" s="1" t="s">
        <v>18</v>
      </c>
      <c r="B20" s="6">
        <v>1</v>
      </c>
      <c r="C20" s="6" t="s">
        <v>47</v>
      </c>
      <c r="D20" s="6" t="s">
        <v>51</v>
      </c>
      <c r="E20" s="6"/>
      <c r="F20" s="13">
        <v>142.13</v>
      </c>
      <c r="G20" s="6"/>
      <c r="H20" s="13">
        <f t="shared" si="0"/>
        <v>163.44949999999997</v>
      </c>
      <c r="I20" s="24">
        <f t="shared" si="2"/>
        <v>163.44949999999997</v>
      </c>
      <c r="J20" s="20">
        <v>0</v>
      </c>
      <c r="K20" s="26">
        <f t="shared" si="3"/>
        <v>163.44949999999997</v>
      </c>
      <c r="L20" s="31">
        <f t="shared" si="1"/>
        <v>163.44949999999997</v>
      </c>
      <c r="M20" s="14">
        <f t="shared" si="4"/>
        <v>0</v>
      </c>
    </row>
    <row r="21" spans="1:13" ht="15.75" thickBot="1" x14ac:dyDescent="0.3"/>
    <row r="22" spans="1:13" ht="15.75" thickBot="1" x14ac:dyDescent="0.3">
      <c r="L22" s="27">
        <f>SUM(L6:L21)</f>
        <v>205084.32424999992</v>
      </c>
    </row>
  </sheetData>
  <pageMargins left="0.7" right="0.7" top="0.75" bottom="0.75" header="0.3" footer="0.3"/>
  <pageSetup paperSize="9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592345-F95F-4583-B1E3-7FC38A371C2A}">
  <dimension ref="A1:M23"/>
  <sheetViews>
    <sheetView topLeftCell="A6" workbookViewId="0">
      <selection activeCell="A9" sqref="A9:XFD10"/>
    </sheetView>
  </sheetViews>
  <sheetFormatPr baseColWidth="10" defaultRowHeight="15" x14ac:dyDescent="0.25"/>
  <cols>
    <col min="1" max="1" width="21.140625" customWidth="1"/>
    <col min="2" max="2" width="4.85546875" customWidth="1"/>
    <col min="3" max="3" width="10.7109375" customWidth="1"/>
    <col min="4" max="4" width="9.5703125" customWidth="1"/>
    <col min="5" max="5" width="6.28515625" customWidth="1"/>
    <col min="6" max="6" width="7.7109375" customWidth="1"/>
    <col min="7" max="7" width="7" customWidth="1"/>
    <col min="8" max="8" width="11.140625" customWidth="1"/>
    <col min="10" max="10" width="7.7109375" customWidth="1"/>
    <col min="12" max="12" width="10.28515625" customWidth="1"/>
  </cols>
  <sheetData>
    <row r="1" spans="1:13" x14ac:dyDescent="0.25">
      <c r="A1" t="s">
        <v>0</v>
      </c>
      <c r="B1" s="5"/>
      <c r="C1" s="5"/>
      <c r="D1" s="5"/>
      <c r="E1" s="5"/>
      <c r="F1" s="12"/>
      <c r="G1" s="5"/>
      <c r="I1" s="21"/>
      <c r="K1" s="21"/>
      <c r="L1" s="28"/>
    </row>
    <row r="2" spans="1:13" x14ac:dyDescent="0.25">
      <c r="B2" s="5"/>
      <c r="C2" s="5"/>
      <c r="D2" s="5"/>
      <c r="E2" s="5"/>
      <c r="F2" s="12"/>
      <c r="G2" s="5"/>
      <c r="I2" s="21"/>
      <c r="K2" s="21"/>
      <c r="L2" s="28"/>
    </row>
    <row r="3" spans="1:13" x14ac:dyDescent="0.25">
      <c r="A3" t="s">
        <v>54</v>
      </c>
      <c r="B3" s="5"/>
      <c r="C3" s="5"/>
      <c r="D3" s="5"/>
      <c r="E3" s="5"/>
      <c r="F3" s="12"/>
      <c r="G3" s="5"/>
      <c r="I3" s="21"/>
      <c r="K3" s="21"/>
      <c r="L3" s="28"/>
    </row>
    <row r="4" spans="1:13" ht="15.75" thickBot="1" x14ac:dyDescent="0.3">
      <c r="B4" s="5"/>
      <c r="C4" s="5"/>
      <c r="D4" s="5"/>
      <c r="E4" s="5"/>
      <c r="F4" s="12"/>
      <c r="G4" s="5"/>
      <c r="I4" s="21"/>
      <c r="K4" s="21"/>
      <c r="L4" s="28"/>
    </row>
    <row r="5" spans="1:13" ht="60.75" thickBot="1" x14ac:dyDescent="0.3">
      <c r="A5" s="4" t="s">
        <v>4</v>
      </c>
      <c r="B5" s="9" t="s">
        <v>68</v>
      </c>
      <c r="C5" s="10" t="s">
        <v>2</v>
      </c>
      <c r="D5" s="9" t="s">
        <v>3</v>
      </c>
      <c r="E5" s="41" t="s">
        <v>70</v>
      </c>
      <c r="F5" s="42" t="s">
        <v>71</v>
      </c>
      <c r="G5" s="15" t="s">
        <v>69</v>
      </c>
      <c r="H5" s="15" t="s">
        <v>31</v>
      </c>
      <c r="I5" s="22" t="s">
        <v>32</v>
      </c>
      <c r="J5" s="18" t="s">
        <v>34</v>
      </c>
      <c r="K5" s="25" t="s">
        <v>35</v>
      </c>
      <c r="L5" s="29" t="s">
        <v>33</v>
      </c>
      <c r="M5" s="17" t="s">
        <v>36</v>
      </c>
    </row>
    <row r="6" spans="1:13" s="16" customFormat="1" ht="60.6" customHeight="1" x14ac:dyDescent="0.25">
      <c r="A6" s="37" t="s">
        <v>5</v>
      </c>
      <c r="B6" s="38">
        <v>59</v>
      </c>
      <c r="C6" s="34" t="s">
        <v>55</v>
      </c>
      <c r="D6" s="34" t="s">
        <v>56</v>
      </c>
      <c r="E6" s="39" t="s">
        <v>57</v>
      </c>
      <c r="F6" s="36">
        <v>72</v>
      </c>
      <c r="G6" s="38">
        <v>0</v>
      </c>
      <c r="H6" s="36">
        <f>(F6-(F6*(G6%)))*1.15</f>
        <v>82.8</v>
      </c>
      <c r="I6" s="23">
        <f>F6*4</f>
        <v>288</v>
      </c>
      <c r="J6" s="19">
        <v>0</v>
      </c>
      <c r="K6" s="26">
        <f>I6-(I6*(J6%))</f>
        <v>288</v>
      </c>
      <c r="L6" s="30">
        <f>K6*B6</f>
        <v>16992</v>
      </c>
      <c r="M6" s="36">
        <f>(IF((I6)&lt;&gt;0,SUM((K6-H6)/K6),"-"))*100</f>
        <v>71.249999999999986</v>
      </c>
    </row>
    <row r="7" spans="1:13" s="16" customFormat="1" ht="60.6" customHeight="1" x14ac:dyDescent="0.25">
      <c r="A7" s="32" t="s">
        <v>6</v>
      </c>
      <c r="B7" s="33">
        <v>13</v>
      </c>
      <c r="C7" s="34" t="s">
        <v>58</v>
      </c>
      <c r="D7" s="34" t="s">
        <v>59</v>
      </c>
      <c r="E7" s="39" t="s">
        <v>60</v>
      </c>
      <c r="F7" s="35">
        <v>104</v>
      </c>
      <c r="G7" s="33">
        <v>0</v>
      </c>
      <c r="H7" s="35">
        <f t="shared" ref="H7:H20" si="0">(F7-(F7*(G7%)))*1.15</f>
        <v>119.6</v>
      </c>
      <c r="I7" s="23">
        <f>F7*4</f>
        <v>416</v>
      </c>
      <c r="J7" s="20">
        <v>0</v>
      </c>
      <c r="K7" s="26">
        <f>I7-(I7*(J7%))</f>
        <v>416</v>
      </c>
      <c r="L7" s="31">
        <f t="shared" ref="L7:L20" si="1">I7*B7</f>
        <v>5408</v>
      </c>
      <c r="M7" s="36">
        <f>(IF((I7)&lt;&gt;0,SUM((K7-H7)/K7),"-"))*100</f>
        <v>71.249999999999986</v>
      </c>
    </row>
    <row r="8" spans="1:13" ht="75" x14ac:dyDescent="0.25">
      <c r="A8" s="1" t="s">
        <v>7</v>
      </c>
      <c r="B8" s="6">
        <v>109</v>
      </c>
      <c r="C8" s="7" t="s">
        <v>22</v>
      </c>
      <c r="D8" s="7" t="s">
        <v>29</v>
      </c>
      <c r="E8" s="7" t="s">
        <v>30</v>
      </c>
      <c r="F8" s="13">
        <v>305</v>
      </c>
      <c r="G8" s="6">
        <v>53.25</v>
      </c>
      <c r="H8" s="13">
        <f t="shared" si="0"/>
        <v>163.97562500000001</v>
      </c>
      <c r="I8" s="24">
        <f t="shared" ref="I8" si="2">F8*1.15</f>
        <v>350.75</v>
      </c>
      <c r="J8" s="20">
        <v>30</v>
      </c>
      <c r="K8" s="26">
        <f t="shared" ref="K8" si="3">I8-(I8*(J8%))</f>
        <v>245.52500000000001</v>
      </c>
      <c r="L8" s="31">
        <f t="shared" si="1"/>
        <v>38231.75</v>
      </c>
      <c r="M8" s="14">
        <f t="shared" ref="M8" si="4">(IF((I8)&lt;&gt;0,SUM((K8-H8)/K8),"-"))*100</f>
        <v>33.214285714285715</v>
      </c>
    </row>
    <row r="9" spans="1:13" s="16" customFormat="1" ht="60.6" customHeight="1" x14ac:dyDescent="0.25">
      <c r="A9" s="32" t="s">
        <v>8</v>
      </c>
      <c r="B9" s="33">
        <v>14</v>
      </c>
      <c r="C9" s="34" t="s">
        <v>58</v>
      </c>
      <c r="D9" s="34" t="s">
        <v>74</v>
      </c>
      <c r="E9" s="34" t="s">
        <v>76</v>
      </c>
      <c r="F9" s="35">
        <v>92</v>
      </c>
      <c r="G9" s="33">
        <v>0</v>
      </c>
      <c r="H9" s="35">
        <f t="shared" si="0"/>
        <v>105.8</v>
      </c>
      <c r="I9" s="23">
        <f t="shared" ref="I9:I11" si="5">F9*4</f>
        <v>368</v>
      </c>
      <c r="J9" s="20">
        <v>0</v>
      </c>
      <c r="K9" s="26">
        <f>I9-(I9*(J9%))</f>
        <v>368</v>
      </c>
      <c r="L9" s="31">
        <f t="shared" si="1"/>
        <v>5152</v>
      </c>
      <c r="M9" s="36">
        <f t="shared" ref="M9:M20" si="6">(IF((I9)&lt;&gt;0,SUM((K9-H9)/K9),"-"))*100</f>
        <v>71.25</v>
      </c>
    </row>
    <row r="10" spans="1:13" s="16" customFormat="1" ht="60.6" customHeight="1" x14ac:dyDescent="0.25">
      <c r="A10" s="32" t="s">
        <v>9</v>
      </c>
      <c r="B10" s="33">
        <v>27</v>
      </c>
      <c r="C10" s="34" t="s">
        <v>58</v>
      </c>
      <c r="D10" s="34" t="s">
        <v>75</v>
      </c>
      <c r="E10" s="39" t="s">
        <v>77</v>
      </c>
      <c r="F10" s="35">
        <v>102</v>
      </c>
      <c r="G10" s="33">
        <v>0</v>
      </c>
      <c r="H10" s="35">
        <f t="shared" si="0"/>
        <v>117.3</v>
      </c>
      <c r="I10" s="23">
        <f>F10*4</f>
        <v>408</v>
      </c>
      <c r="J10" s="20">
        <v>0</v>
      </c>
      <c r="K10" s="26">
        <f t="shared" ref="K10:K20" si="7">I10-(I10*(J10%))</f>
        <v>408</v>
      </c>
      <c r="L10" s="31">
        <f t="shared" si="1"/>
        <v>11016</v>
      </c>
      <c r="M10" s="36">
        <f t="shared" si="6"/>
        <v>71.25</v>
      </c>
    </row>
    <row r="11" spans="1:13" s="16" customFormat="1" ht="60" x14ac:dyDescent="0.25">
      <c r="A11" s="32" t="s">
        <v>10</v>
      </c>
      <c r="B11" s="33">
        <v>1</v>
      </c>
      <c r="C11" s="34" t="s">
        <v>61</v>
      </c>
      <c r="D11" s="33" t="s">
        <v>62</v>
      </c>
      <c r="E11" s="33">
        <v>199</v>
      </c>
      <c r="F11" s="35">
        <v>199</v>
      </c>
      <c r="G11" s="33">
        <v>0</v>
      </c>
      <c r="H11" s="35">
        <f t="shared" si="0"/>
        <v>228.85</v>
      </c>
      <c r="I11" s="23">
        <f t="shared" si="5"/>
        <v>796</v>
      </c>
      <c r="J11" s="20">
        <v>0</v>
      </c>
      <c r="K11" s="26">
        <f t="shared" si="7"/>
        <v>796</v>
      </c>
      <c r="L11" s="31">
        <f t="shared" si="1"/>
        <v>796</v>
      </c>
      <c r="M11" s="36">
        <f t="shared" si="6"/>
        <v>71.25</v>
      </c>
    </row>
    <row r="12" spans="1:13" s="16" customFormat="1" ht="48" customHeight="1" x14ac:dyDescent="0.25">
      <c r="A12" s="32" t="s">
        <v>11</v>
      </c>
      <c r="B12" s="33">
        <v>38</v>
      </c>
      <c r="C12" s="33" t="s">
        <v>47</v>
      </c>
      <c r="D12" s="33" t="s">
        <v>63</v>
      </c>
      <c r="E12" s="33">
        <v>0</v>
      </c>
      <c r="F12" s="35">
        <v>114.78</v>
      </c>
      <c r="G12" s="33">
        <v>0</v>
      </c>
      <c r="H12" s="35">
        <f t="shared" si="0"/>
        <v>131.99699999999999</v>
      </c>
      <c r="I12" s="24">
        <f t="shared" ref="I12:I20" si="8">F12*1.15</f>
        <v>131.99699999999999</v>
      </c>
      <c r="J12" s="20">
        <v>0</v>
      </c>
      <c r="K12" s="26">
        <f t="shared" si="7"/>
        <v>131.99699999999999</v>
      </c>
      <c r="L12" s="31">
        <f t="shared" si="1"/>
        <v>5015.8859999999995</v>
      </c>
      <c r="M12" s="36">
        <f t="shared" si="6"/>
        <v>0</v>
      </c>
    </row>
    <row r="13" spans="1:13" s="16" customFormat="1" ht="45" x14ac:dyDescent="0.25">
      <c r="A13" s="40" t="s">
        <v>12</v>
      </c>
      <c r="B13" s="33">
        <v>45</v>
      </c>
      <c r="C13" s="34" t="s">
        <v>66</v>
      </c>
      <c r="D13" s="33" t="s">
        <v>67</v>
      </c>
      <c r="E13" s="33">
        <v>0</v>
      </c>
      <c r="F13" s="35">
        <v>24.35</v>
      </c>
      <c r="G13" s="33">
        <v>0</v>
      </c>
      <c r="H13" s="35">
        <f t="shared" si="0"/>
        <v>28.002499999999998</v>
      </c>
      <c r="I13" s="24">
        <f t="shared" si="8"/>
        <v>28.002499999999998</v>
      </c>
      <c r="J13" s="20">
        <v>0</v>
      </c>
      <c r="K13" s="26">
        <f t="shared" si="7"/>
        <v>28.002499999999998</v>
      </c>
      <c r="L13" s="31">
        <f t="shared" si="1"/>
        <v>1260.1125</v>
      </c>
      <c r="M13" s="36">
        <f t="shared" si="6"/>
        <v>0</v>
      </c>
    </row>
    <row r="14" spans="1:13" s="16" customFormat="1" ht="60" x14ac:dyDescent="0.25">
      <c r="A14" s="32" t="s">
        <v>13</v>
      </c>
      <c r="B14" s="33">
        <v>235</v>
      </c>
      <c r="C14" s="34" t="s">
        <v>64</v>
      </c>
      <c r="D14" s="33" t="s">
        <v>65</v>
      </c>
      <c r="E14" s="33">
        <v>0</v>
      </c>
      <c r="F14" s="35">
        <v>19.395</v>
      </c>
      <c r="G14" s="33"/>
      <c r="H14" s="35">
        <f t="shared" si="0"/>
        <v>22.304249999999996</v>
      </c>
      <c r="I14" s="24">
        <f t="shared" si="8"/>
        <v>22.304249999999996</v>
      </c>
      <c r="J14" s="20">
        <v>0</v>
      </c>
      <c r="K14" s="26">
        <f t="shared" si="7"/>
        <v>22.304249999999996</v>
      </c>
      <c r="L14" s="31">
        <f t="shared" si="1"/>
        <v>5241.4987499999988</v>
      </c>
      <c r="M14" s="36">
        <f t="shared" si="6"/>
        <v>0</v>
      </c>
    </row>
    <row r="15" spans="1:13" s="16" customFormat="1" ht="34.9" customHeight="1" x14ac:dyDescent="0.25">
      <c r="A15" s="32" t="s">
        <v>14</v>
      </c>
      <c r="B15" s="33">
        <v>6</v>
      </c>
      <c r="C15" s="34" t="s">
        <v>45</v>
      </c>
      <c r="D15" s="33">
        <v>6111110</v>
      </c>
      <c r="E15" s="33">
        <v>402</v>
      </c>
      <c r="F15" s="35">
        <v>349.565</v>
      </c>
      <c r="G15" s="33"/>
      <c r="H15" s="35">
        <f t="shared" si="0"/>
        <v>401.99974999999995</v>
      </c>
      <c r="I15" s="24">
        <f t="shared" si="8"/>
        <v>401.99974999999995</v>
      </c>
      <c r="J15" s="20">
        <v>0</v>
      </c>
      <c r="K15" s="26">
        <f t="shared" si="7"/>
        <v>401.99974999999995</v>
      </c>
      <c r="L15" s="31">
        <f t="shared" si="1"/>
        <v>2411.9984999999997</v>
      </c>
      <c r="M15" s="36">
        <f t="shared" si="6"/>
        <v>0</v>
      </c>
    </row>
    <row r="16" spans="1:13" s="16" customFormat="1" ht="36.6" customHeight="1" x14ac:dyDescent="0.25">
      <c r="A16" s="32" t="s">
        <v>15</v>
      </c>
      <c r="B16" s="33">
        <v>63</v>
      </c>
      <c r="C16" s="34" t="s">
        <v>46</v>
      </c>
      <c r="D16" s="33">
        <v>6111100</v>
      </c>
      <c r="E16" s="33">
        <v>524</v>
      </c>
      <c r="F16" s="35">
        <v>455.65</v>
      </c>
      <c r="G16" s="33"/>
      <c r="H16" s="35">
        <f t="shared" si="0"/>
        <v>523.99749999999995</v>
      </c>
      <c r="I16" s="24">
        <f t="shared" si="8"/>
        <v>523.99749999999995</v>
      </c>
      <c r="J16" s="20">
        <v>0</v>
      </c>
      <c r="K16" s="26">
        <f t="shared" si="7"/>
        <v>523.99749999999995</v>
      </c>
      <c r="L16" s="31">
        <f t="shared" si="1"/>
        <v>33011.842499999999</v>
      </c>
      <c r="M16" s="36">
        <f t="shared" si="6"/>
        <v>0</v>
      </c>
    </row>
    <row r="17" spans="1:13" s="16" customFormat="1" ht="86.45" customHeight="1" x14ac:dyDescent="0.25">
      <c r="A17" s="43" t="s">
        <v>16</v>
      </c>
      <c r="B17" s="33">
        <v>38</v>
      </c>
      <c r="C17" s="34" t="s">
        <v>52</v>
      </c>
      <c r="D17" s="34" t="s">
        <v>53</v>
      </c>
      <c r="E17" s="34"/>
      <c r="F17" s="35">
        <v>329.48</v>
      </c>
      <c r="G17" s="33">
        <v>0</v>
      </c>
      <c r="H17" s="35">
        <f t="shared" si="0"/>
        <v>378.90199999999999</v>
      </c>
      <c r="I17" s="24">
        <f t="shared" si="8"/>
        <v>378.90199999999999</v>
      </c>
      <c r="J17" s="20">
        <v>0</v>
      </c>
      <c r="K17" s="26">
        <f t="shared" si="7"/>
        <v>378.90199999999999</v>
      </c>
      <c r="L17" s="31">
        <f t="shared" si="1"/>
        <v>14398.276</v>
      </c>
      <c r="M17" s="36">
        <f t="shared" si="6"/>
        <v>0</v>
      </c>
    </row>
    <row r="18" spans="1:13" s="16" customFormat="1" ht="33" customHeight="1" x14ac:dyDescent="0.25">
      <c r="A18" s="32" t="s">
        <v>17</v>
      </c>
      <c r="B18" s="33">
        <v>384</v>
      </c>
      <c r="C18" s="33" t="s">
        <v>47</v>
      </c>
      <c r="D18" s="33">
        <v>6010100</v>
      </c>
      <c r="E18" s="33"/>
      <c r="F18" s="35">
        <v>100.435</v>
      </c>
      <c r="G18" s="33"/>
      <c r="H18" s="35">
        <f t="shared" si="0"/>
        <v>115.50024999999999</v>
      </c>
      <c r="I18" s="24">
        <f t="shared" si="8"/>
        <v>115.50024999999999</v>
      </c>
      <c r="J18" s="20">
        <v>0</v>
      </c>
      <c r="K18" s="26">
        <f t="shared" si="7"/>
        <v>115.50024999999999</v>
      </c>
      <c r="L18" s="31">
        <f t="shared" si="1"/>
        <v>44352.095999999998</v>
      </c>
      <c r="M18" s="36">
        <f t="shared" si="6"/>
        <v>0</v>
      </c>
    </row>
    <row r="19" spans="1:13" s="16" customFormat="1" ht="49.15" customHeight="1" x14ac:dyDescent="0.25">
      <c r="A19" s="32" t="s">
        <v>48</v>
      </c>
      <c r="B19" s="33">
        <v>96</v>
      </c>
      <c r="C19" s="34" t="s">
        <v>49</v>
      </c>
      <c r="D19" s="33" t="s">
        <v>50</v>
      </c>
      <c r="E19" s="33">
        <v>89.05</v>
      </c>
      <c r="F19" s="35">
        <v>77.435000000000002</v>
      </c>
      <c r="G19" s="33"/>
      <c r="H19" s="35">
        <f t="shared" si="0"/>
        <v>89.050249999999991</v>
      </c>
      <c r="I19" s="24">
        <f t="shared" si="8"/>
        <v>89.050249999999991</v>
      </c>
      <c r="J19" s="20">
        <v>0</v>
      </c>
      <c r="K19" s="26">
        <f t="shared" si="7"/>
        <v>89.050249999999991</v>
      </c>
      <c r="L19" s="31">
        <f t="shared" si="1"/>
        <v>8548.8239999999987</v>
      </c>
      <c r="M19" s="36">
        <f t="shared" si="6"/>
        <v>0</v>
      </c>
    </row>
    <row r="20" spans="1:13" s="16" customFormat="1" ht="37.15" customHeight="1" x14ac:dyDescent="0.25">
      <c r="A20" s="32" t="s">
        <v>18</v>
      </c>
      <c r="B20" s="33">
        <v>1</v>
      </c>
      <c r="C20" s="33" t="s">
        <v>47</v>
      </c>
      <c r="D20" s="33" t="s">
        <v>51</v>
      </c>
      <c r="E20" s="33"/>
      <c r="F20" s="35">
        <v>142.13</v>
      </c>
      <c r="G20" s="33"/>
      <c r="H20" s="35">
        <f t="shared" si="0"/>
        <v>163.44949999999997</v>
      </c>
      <c r="I20" s="24">
        <f t="shared" si="8"/>
        <v>163.44949999999997</v>
      </c>
      <c r="J20" s="20">
        <v>0</v>
      </c>
      <c r="K20" s="26">
        <f t="shared" si="7"/>
        <v>163.44949999999997</v>
      </c>
      <c r="L20" s="31">
        <f t="shared" si="1"/>
        <v>163.44949999999997</v>
      </c>
      <c r="M20" s="36">
        <f t="shared" si="6"/>
        <v>0</v>
      </c>
    </row>
    <row r="21" spans="1:13" ht="15.75" thickBot="1" x14ac:dyDescent="0.3">
      <c r="B21" s="5"/>
      <c r="C21" s="5"/>
      <c r="D21" s="5"/>
      <c r="E21" s="5"/>
      <c r="F21" s="12"/>
      <c r="G21" s="5"/>
      <c r="I21" s="21"/>
      <c r="K21" s="21"/>
      <c r="L21" s="28"/>
    </row>
    <row r="22" spans="1:13" ht="15.75" thickBot="1" x14ac:dyDescent="0.3">
      <c r="B22" s="5"/>
      <c r="C22" s="5"/>
      <c r="D22" s="5"/>
      <c r="E22" s="5"/>
      <c r="F22" s="12"/>
      <c r="G22" s="5"/>
      <c r="I22" s="21"/>
      <c r="K22" s="21"/>
      <c r="L22" s="27">
        <f>SUM(L6:L21)</f>
        <v>191999.73374999998</v>
      </c>
    </row>
    <row r="23" spans="1:13" x14ac:dyDescent="0.25">
      <c r="B23" s="5"/>
      <c r="C23" s="5"/>
      <c r="D23" s="5"/>
      <c r="E23" s="5"/>
      <c r="F23" s="12"/>
      <c r="G23" s="5"/>
      <c r="I23" s="21"/>
      <c r="K23" s="21"/>
      <c r="L23" s="28"/>
    </row>
  </sheetData>
  <pageMargins left="0.7" right="0.7" top="0.75" bottom="0.75" header="0.3" footer="0.3"/>
  <pageSetup paperSize="9" orientation="landscape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1AC706-6D21-4E12-9510-0C9C5645A49D}">
  <sheetPr>
    <pageSetUpPr fitToPage="1"/>
  </sheetPr>
  <dimension ref="A1:P20"/>
  <sheetViews>
    <sheetView tabSelected="1" topLeftCell="A10" workbookViewId="0">
      <selection activeCell="C30" sqref="C30"/>
    </sheetView>
  </sheetViews>
  <sheetFormatPr baseColWidth="10" defaultRowHeight="15" x14ac:dyDescent="0.25"/>
  <cols>
    <col min="1" max="1" width="23.28515625" customWidth="1"/>
    <col min="2" max="2" width="4.42578125" customWidth="1"/>
    <col min="3" max="3" width="10.5703125" customWidth="1"/>
    <col min="4" max="4" width="11" customWidth="1"/>
    <col min="5" max="5" width="6.28515625" customWidth="1"/>
    <col min="6" max="6" width="8.140625" customWidth="1"/>
    <col min="7" max="7" width="5.28515625" customWidth="1"/>
    <col min="8" max="8" width="7.7109375" customWidth="1"/>
    <col min="9" max="9" width="13.140625" customWidth="1"/>
    <col min="10" max="10" width="11.7109375" customWidth="1"/>
    <col min="11" max="12" width="9" customWidth="1"/>
    <col min="13" max="13" width="10.42578125" customWidth="1"/>
    <col min="14" max="14" width="8.42578125" customWidth="1"/>
    <col min="15" max="15" width="14.28515625" customWidth="1"/>
  </cols>
  <sheetData>
    <row r="1" spans="1:16" x14ac:dyDescent="0.25">
      <c r="A1" t="s">
        <v>0</v>
      </c>
      <c r="B1" s="5"/>
      <c r="C1" s="5"/>
      <c r="D1" s="5"/>
      <c r="E1" s="5"/>
      <c r="F1" s="12"/>
      <c r="G1" s="5"/>
      <c r="J1" s="21"/>
      <c r="L1" s="21"/>
      <c r="M1" s="28"/>
    </row>
    <row r="2" spans="1:16" x14ac:dyDescent="0.25">
      <c r="B2" s="5"/>
      <c r="C2" s="5"/>
      <c r="D2" s="5"/>
      <c r="E2" s="5"/>
      <c r="F2" s="12"/>
      <c r="G2" s="5"/>
      <c r="J2" s="21"/>
      <c r="L2" s="21"/>
      <c r="M2" s="28"/>
    </row>
    <row r="3" spans="1:16" ht="15.75" thickBot="1" x14ac:dyDescent="0.3">
      <c r="B3" s="5"/>
      <c r="C3" s="5"/>
      <c r="D3" s="5"/>
      <c r="E3" s="5"/>
      <c r="F3" s="12"/>
      <c r="G3" s="5"/>
      <c r="J3" s="21"/>
      <c r="L3" s="21"/>
      <c r="M3" s="28"/>
    </row>
    <row r="4" spans="1:16" ht="75.75" thickBot="1" x14ac:dyDescent="0.3">
      <c r="A4" s="4" t="s">
        <v>4</v>
      </c>
      <c r="B4" s="9" t="s">
        <v>68</v>
      </c>
      <c r="C4" s="10" t="s">
        <v>2</v>
      </c>
      <c r="D4" s="9" t="s">
        <v>3</v>
      </c>
      <c r="E4" s="41" t="s">
        <v>70</v>
      </c>
      <c r="F4" s="42" t="s">
        <v>71</v>
      </c>
      <c r="G4" s="15" t="s">
        <v>69</v>
      </c>
      <c r="H4" s="15" t="s">
        <v>31</v>
      </c>
      <c r="I4" s="55" t="s">
        <v>87</v>
      </c>
      <c r="J4" s="57" t="s">
        <v>32</v>
      </c>
      <c r="K4" s="18" t="s">
        <v>34</v>
      </c>
      <c r="L4" s="25" t="s">
        <v>35</v>
      </c>
      <c r="M4" s="54" t="s">
        <v>33</v>
      </c>
      <c r="N4" s="17" t="s">
        <v>36</v>
      </c>
      <c r="O4" t="s">
        <v>82</v>
      </c>
    </row>
    <row r="5" spans="1:16" ht="62.45" customHeight="1" x14ac:dyDescent="0.25">
      <c r="A5" s="37" t="s">
        <v>5</v>
      </c>
      <c r="B5" s="38">
        <v>17</v>
      </c>
      <c r="C5" s="34" t="s">
        <v>55</v>
      </c>
      <c r="D5" s="34" t="s">
        <v>56</v>
      </c>
      <c r="E5" s="39" t="s">
        <v>57</v>
      </c>
      <c r="F5" s="36">
        <v>72</v>
      </c>
      <c r="G5" s="38">
        <v>0</v>
      </c>
      <c r="H5" s="36">
        <v>107.65</v>
      </c>
      <c r="I5" s="56">
        <f>B5*H5</f>
        <v>1830.0500000000002</v>
      </c>
      <c r="J5" s="23">
        <f>F5*4</f>
        <v>288</v>
      </c>
      <c r="K5" s="19">
        <v>25</v>
      </c>
      <c r="L5" s="26">
        <f>J5-(J5*(K5%))</f>
        <v>216</v>
      </c>
      <c r="M5" s="58">
        <f>L5*B5</f>
        <v>3672</v>
      </c>
      <c r="N5" s="36">
        <f>(IF((J5)&lt;&gt;0,SUM((L5-H5)/L5),"-"))*100</f>
        <v>50.162037037037031</v>
      </c>
      <c r="O5" s="48">
        <v>0.12</v>
      </c>
      <c r="P5">
        <v>440.64</v>
      </c>
    </row>
    <row r="6" spans="1:16" ht="60" x14ac:dyDescent="0.25">
      <c r="A6" s="1" t="s">
        <v>10</v>
      </c>
      <c r="B6" s="6">
        <v>1</v>
      </c>
      <c r="C6" s="7" t="s">
        <v>20</v>
      </c>
      <c r="D6" s="6" t="s">
        <v>21</v>
      </c>
      <c r="E6" s="6">
        <v>316</v>
      </c>
      <c r="F6" s="13">
        <v>316</v>
      </c>
      <c r="G6" s="6">
        <v>42</v>
      </c>
      <c r="H6" s="13">
        <f t="shared" ref="H6" si="0">(F6-(F6*(G6%)))*1.15</f>
        <v>210.77199999999999</v>
      </c>
      <c r="I6" s="56">
        <f t="shared" ref="I6:I11" si="1">B6*H6</f>
        <v>210.77199999999999</v>
      </c>
      <c r="J6" s="24">
        <f t="shared" ref="J6" si="2">F6*1.15</f>
        <v>363.4</v>
      </c>
      <c r="K6" s="20">
        <v>10</v>
      </c>
      <c r="L6" s="26">
        <v>327</v>
      </c>
      <c r="M6" s="30">
        <v>327</v>
      </c>
      <c r="N6" s="14">
        <f t="shared" ref="N6:N11" si="3">(IF((J6)&lt;&gt;0,SUM((L6-H6)/L6),"-"))*100</f>
        <v>35.543730886850156</v>
      </c>
      <c r="O6" s="48">
        <v>0.09</v>
      </c>
      <c r="P6">
        <v>26.43</v>
      </c>
    </row>
    <row r="7" spans="1:16" ht="60" x14ac:dyDescent="0.25">
      <c r="A7" s="1" t="s">
        <v>80</v>
      </c>
      <c r="B7" s="6">
        <v>1</v>
      </c>
      <c r="C7" s="7" t="s">
        <v>20</v>
      </c>
      <c r="D7" s="6" t="s">
        <v>79</v>
      </c>
      <c r="E7" s="6">
        <v>229</v>
      </c>
      <c r="F7" s="13">
        <v>229</v>
      </c>
      <c r="G7" s="6">
        <v>42</v>
      </c>
      <c r="H7" s="13">
        <f t="shared" ref="H7" si="4">(F7-(F7*(G7%)))*1.15</f>
        <v>152.74299999999997</v>
      </c>
      <c r="I7" s="56">
        <f t="shared" si="1"/>
        <v>152.74299999999997</v>
      </c>
      <c r="J7" s="24">
        <v>293</v>
      </c>
      <c r="K7" s="20">
        <v>10</v>
      </c>
      <c r="L7" s="26">
        <v>268</v>
      </c>
      <c r="M7" s="30">
        <v>268</v>
      </c>
      <c r="N7" s="14">
        <f t="shared" ref="N7" si="5">(IF((J7)&lt;&gt;0,SUM((L7-H7)/L7),"-"))*100</f>
        <v>43.006343283582105</v>
      </c>
      <c r="O7" s="48">
        <v>0.11</v>
      </c>
      <c r="P7">
        <v>29.48</v>
      </c>
    </row>
    <row r="8" spans="1:16" ht="46.9" customHeight="1" x14ac:dyDescent="0.25">
      <c r="A8" s="32" t="s">
        <v>11</v>
      </c>
      <c r="B8" s="33">
        <v>38</v>
      </c>
      <c r="C8" s="34" t="s">
        <v>78</v>
      </c>
      <c r="D8" s="33" t="s">
        <v>63</v>
      </c>
      <c r="E8" s="33">
        <v>0</v>
      </c>
      <c r="F8" s="35">
        <v>114.78</v>
      </c>
      <c r="G8" s="33">
        <v>0</v>
      </c>
      <c r="H8" s="35">
        <v>68.64</v>
      </c>
      <c r="I8" s="56">
        <f t="shared" si="1"/>
        <v>2608.3200000000002</v>
      </c>
      <c r="J8" s="24">
        <f t="shared" ref="J8:J10" si="6">F8*1.15</f>
        <v>131.99699999999999</v>
      </c>
      <c r="K8" s="20">
        <v>25</v>
      </c>
      <c r="L8" s="26">
        <f t="shared" ref="L8:L9" si="7">J8-(J8*(K8%))</f>
        <v>98.997749999999996</v>
      </c>
      <c r="M8" s="30">
        <f t="shared" ref="M8:M11" si="8">L8*B8</f>
        <v>3761.9144999999999</v>
      </c>
      <c r="N8" s="36">
        <f t="shared" si="3"/>
        <v>30.665090873277418</v>
      </c>
      <c r="O8" s="48">
        <v>0.08</v>
      </c>
      <c r="P8">
        <v>301.44</v>
      </c>
    </row>
    <row r="9" spans="1:16" ht="45" x14ac:dyDescent="0.25">
      <c r="A9" s="40" t="s">
        <v>12</v>
      </c>
      <c r="B9" s="33">
        <v>47</v>
      </c>
      <c r="C9" s="34" t="s">
        <v>66</v>
      </c>
      <c r="D9" s="33" t="s">
        <v>67</v>
      </c>
      <c r="E9" s="33">
        <v>0</v>
      </c>
      <c r="F9" s="35">
        <v>24.35</v>
      </c>
      <c r="G9" s="33">
        <v>0</v>
      </c>
      <c r="H9" s="35">
        <v>12.12</v>
      </c>
      <c r="I9" s="56">
        <f t="shared" si="1"/>
        <v>569.64</v>
      </c>
      <c r="J9" s="24">
        <f t="shared" si="6"/>
        <v>28.002499999999998</v>
      </c>
      <c r="K9" s="20">
        <v>25</v>
      </c>
      <c r="L9" s="26">
        <f t="shared" si="7"/>
        <v>21.001874999999998</v>
      </c>
      <c r="M9" s="30">
        <f t="shared" si="8"/>
        <v>987.08812499999988</v>
      </c>
      <c r="N9" s="36">
        <f t="shared" si="3"/>
        <v>42.290866886885098</v>
      </c>
      <c r="O9" s="48">
        <v>0.11</v>
      </c>
      <c r="P9" s="59">
        <v>108.58</v>
      </c>
    </row>
    <row r="10" spans="1:16" ht="27.6" customHeight="1" x14ac:dyDescent="0.25">
      <c r="A10" s="32" t="s">
        <v>13</v>
      </c>
      <c r="B10" s="33">
        <v>23</v>
      </c>
      <c r="C10" s="34" t="s">
        <v>73</v>
      </c>
      <c r="D10" s="33" t="s">
        <v>65</v>
      </c>
      <c r="E10" s="33">
        <v>0</v>
      </c>
      <c r="F10" s="35">
        <v>19.395</v>
      </c>
      <c r="G10" s="33"/>
      <c r="H10" s="35">
        <v>12</v>
      </c>
      <c r="I10" s="56">
        <f t="shared" si="1"/>
        <v>276</v>
      </c>
      <c r="J10" s="24">
        <f t="shared" si="6"/>
        <v>22.304249999999996</v>
      </c>
      <c r="K10" s="20">
        <v>25</v>
      </c>
      <c r="L10" s="26">
        <v>16.75</v>
      </c>
      <c r="M10" s="30">
        <f t="shared" si="8"/>
        <v>385.25</v>
      </c>
      <c r="N10" s="36">
        <f t="shared" si="3"/>
        <v>28.35820895522388</v>
      </c>
      <c r="O10" s="48">
        <v>0.05</v>
      </c>
      <c r="P10">
        <v>19.27</v>
      </c>
    </row>
    <row r="11" spans="1:16" ht="31.15" customHeight="1" thickBot="1" x14ac:dyDescent="0.3">
      <c r="A11" s="45" t="s">
        <v>18</v>
      </c>
      <c r="B11" s="6">
        <v>1</v>
      </c>
      <c r="C11" s="6" t="s">
        <v>47</v>
      </c>
      <c r="D11" s="6" t="s">
        <v>51</v>
      </c>
      <c r="E11" s="6">
        <v>217.9</v>
      </c>
      <c r="F11" s="13">
        <v>142.13</v>
      </c>
      <c r="G11" s="6"/>
      <c r="H11" s="13">
        <v>92.75</v>
      </c>
      <c r="I11" s="56">
        <f t="shared" si="1"/>
        <v>92.75</v>
      </c>
      <c r="J11" s="24">
        <v>217.9</v>
      </c>
      <c r="K11" s="46">
        <v>25</v>
      </c>
      <c r="L11" s="26">
        <f t="shared" ref="L11" si="9">J11-(J11*(K11%))</f>
        <v>163.42500000000001</v>
      </c>
      <c r="M11" s="30">
        <f t="shared" si="8"/>
        <v>163.42500000000001</v>
      </c>
      <c r="N11" s="14">
        <f t="shared" si="3"/>
        <v>43.24613737188313</v>
      </c>
      <c r="O11" s="48">
        <v>0.11</v>
      </c>
      <c r="P11">
        <v>17.98</v>
      </c>
    </row>
    <row r="12" spans="1:16" ht="15.75" thickBot="1" x14ac:dyDescent="0.3">
      <c r="B12" s="5"/>
      <c r="C12" s="5"/>
      <c r="D12" s="5"/>
      <c r="E12" s="5"/>
      <c r="F12" s="12"/>
      <c r="G12" s="5"/>
      <c r="J12" s="21"/>
      <c r="L12" s="21"/>
      <c r="M12" s="51">
        <f>SUM(M5:M11)</f>
        <v>9564.6776249999984</v>
      </c>
      <c r="O12" s="44"/>
      <c r="P12" s="49">
        <f>SUM(P5:P11)</f>
        <v>943.82</v>
      </c>
    </row>
    <row r="13" spans="1:16" x14ac:dyDescent="0.25">
      <c r="B13" s="5"/>
      <c r="C13" s="5"/>
      <c r="D13" s="5"/>
      <c r="E13" s="5"/>
      <c r="F13" s="12"/>
      <c r="G13" s="5"/>
      <c r="J13" s="21"/>
      <c r="L13" s="21"/>
      <c r="M13" s="28"/>
      <c r="N13" t="s">
        <v>81</v>
      </c>
      <c r="O13">
        <v>1965</v>
      </c>
    </row>
    <row r="14" spans="1:16" x14ac:dyDescent="0.25">
      <c r="N14" t="s">
        <v>86</v>
      </c>
      <c r="O14">
        <v>501</v>
      </c>
    </row>
    <row r="15" spans="1:16" x14ac:dyDescent="0.25">
      <c r="J15" s="47" t="s">
        <v>83</v>
      </c>
      <c r="M15" s="50">
        <f>SUM(M12+O13+O14)</f>
        <v>12030.677624999998</v>
      </c>
    </row>
    <row r="17" spans="3:16" x14ac:dyDescent="0.25">
      <c r="C17" s="52" t="s">
        <v>84</v>
      </c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>
        <v>428.85</v>
      </c>
    </row>
    <row r="18" spans="3:16" x14ac:dyDescent="0.25">
      <c r="C18" s="52" t="s">
        <v>85</v>
      </c>
      <c r="D18" s="52"/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53">
        <v>514.97</v>
      </c>
    </row>
    <row r="19" spans="3:16" x14ac:dyDescent="0.25">
      <c r="C19" s="60" t="s">
        <v>88</v>
      </c>
      <c r="P19" s="60">
        <v>49.35</v>
      </c>
    </row>
    <row r="20" spans="3:16" x14ac:dyDescent="0.25">
      <c r="C20" s="52" t="s">
        <v>85</v>
      </c>
      <c r="P20" s="61">
        <f>P18-P19</f>
        <v>465.62</v>
      </c>
    </row>
  </sheetData>
  <pageMargins left="0.23622047244094491" right="0.23622047244094491" top="0.74803149606299213" bottom="0.74803149606299213" header="0.31496062992125984" footer="0.31496062992125984"/>
  <pageSetup paperSize="9" scale="85" orientation="landscape" horizontalDpi="4294967293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Annick Miege</dc:creator>
  <cp:lastModifiedBy>Sandra</cp:lastModifiedBy>
  <cp:lastPrinted>2021-08-17T10:45:56Z</cp:lastPrinted>
  <dcterms:created xsi:type="dcterms:W3CDTF">2020-09-14T07:53:54Z</dcterms:created>
  <dcterms:modified xsi:type="dcterms:W3CDTF">2021-08-17T10:46:00Z</dcterms:modified>
</cp:coreProperties>
</file>