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dministration\Verwaltung\xSANDRA\Mitarbeiter\Collaborateurs\Mehdi\Maladie 01-09-2021\"/>
    </mc:Choice>
  </mc:AlternateContent>
  <xr:revisionPtr revIDLastSave="0" documentId="13_ncr:1_{22CD3BE0-08E0-469A-AD7E-6009EC551A43}" xr6:coauthVersionLast="47" xr6:coauthVersionMax="47" xr10:uidLastSave="{00000000-0000-0000-0000-000000000000}"/>
  <bookViews>
    <workbookView xWindow="-120" yWindow="-120" windowWidth="29040" windowHeight="15840" xr2:uid="{6EED1587-AB93-435A-BFB4-891869C5576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F23" i="1"/>
  <c r="F20" i="1"/>
  <c r="E23" i="1"/>
  <c r="C4" i="1"/>
  <c r="H37" i="1"/>
  <c r="G37" i="1" s="1"/>
  <c r="H41" i="1"/>
  <c r="G41" i="1" s="1"/>
  <c r="G42" i="1" s="1"/>
  <c r="D42" i="1"/>
  <c r="D38" i="1"/>
  <c r="F46" i="1"/>
  <c r="G45" i="1"/>
  <c r="F45" i="1"/>
  <c r="G29" i="1"/>
  <c r="D46" i="1"/>
  <c r="G46" i="1" s="1"/>
  <c r="F47" i="1" l="1"/>
  <c r="F37" i="1"/>
  <c r="H42" i="1"/>
  <c r="F41" i="1"/>
  <c r="F42" i="1" s="1"/>
  <c r="H46" i="1"/>
  <c r="G47" i="1"/>
  <c r="H45" i="1"/>
  <c r="C15" i="1"/>
  <c r="H15" i="1" s="1"/>
  <c r="C14" i="1"/>
  <c r="G14" i="1"/>
  <c r="F30" i="1"/>
  <c r="F34" i="1"/>
  <c r="G34" i="1"/>
  <c r="G33" i="1"/>
  <c r="F33" i="1"/>
  <c r="G30" i="1"/>
  <c r="G31" i="1" s="1"/>
  <c r="F29" i="1"/>
  <c r="H27" i="1"/>
  <c r="C22" i="1"/>
  <c r="E9" i="1"/>
  <c r="E8" i="1"/>
  <c r="C18" i="1"/>
  <c r="C17" i="1"/>
  <c r="D10" i="1"/>
  <c r="E10" i="1" s="1"/>
  <c r="G13" i="1"/>
  <c r="D14" i="1" s="1"/>
  <c r="C21" i="1" l="1"/>
  <c r="E21" i="1" s="1"/>
  <c r="C20" i="1"/>
  <c r="H47" i="1"/>
  <c r="H34" i="1"/>
  <c r="F35" i="1"/>
  <c r="H30" i="1"/>
  <c r="G35" i="1"/>
  <c r="D13" i="1"/>
  <c r="E13" i="1" s="1"/>
  <c r="E14" i="1" s="1"/>
  <c r="H14" i="1" s="1"/>
  <c r="F31" i="1"/>
  <c r="F39" i="1" s="1"/>
  <c r="H33" i="1"/>
  <c r="H29" i="1"/>
  <c r="H35" i="1" l="1"/>
  <c r="H13" i="1"/>
  <c r="E15" i="1"/>
  <c r="H31" i="1"/>
  <c r="G39" i="1"/>
  <c r="H39" i="1"/>
  <c r="E20" i="1"/>
  <c r="C23" i="1"/>
</calcChain>
</file>

<file path=xl/sharedStrings.xml><?xml version="1.0" encoding="utf-8"?>
<sst xmlns="http://schemas.openxmlformats.org/spreadsheetml/2006/main" count="46" uniqueCount="38">
  <si>
    <t>Salaire annuel</t>
  </si>
  <si>
    <t>heures/ semaine</t>
  </si>
  <si>
    <t>heures/jour</t>
  </si>
  <si>
    <t>Jours par année</t>
  </si>
  <si>
    <t>jours par année sans le weekend</t>
  </si>
  <si>
    <t>heures/année</t>
  </si>
  <si>
    <t>salaire par heure</t>
  </si>
  <si>
    <t>jours par année sans vacances</t>
  </si>
  <si>
    <t>jours vacances</t>
  </si>
  <si>
    <t xml:space="preserve">Salaire </t>
  </si>
  <si>
    <t>13ieme</t>
  </si>
  <si>
    <t>Salaire sans vacances</t>
  </si>
  <si>
    <t>jours</t>
  </si>
  <si>
    <t>Salaire septembre</t>
  </si>
  <si>
    <t>01-22.09.2021</t>
  </si>
  <si>
    <t>23-30.09.2021</t>
  </si>
  <si>
    <t>Date</t>
  </si>
  <si>
    <t>Taux</t>
  </si>
  <si>
    <t>Salaire brut</t>
  </si>
  <si>
    <t>Mehdi</t>
  </si>
  <si>
    <t>jours / année</t>
  </si>
  <si>
    <t>heures / année</t>
  </si>
  <si>
    <t>Salaire brut totale</t>
  </si>
  <si>
    <t>Salaire août</t>
  </si>
  <si>
    <t>01-31.08.2021</t>
  </si>
  <si>
    <t>Salaire octobre</t>
  </si>
  <si>
    <t>salaire par jour</t>
  </si>
  <si>
    <t>01-13.10.2021</t>
  </si>
  <si>
    <t>14.-31.10.2021</t>
  </si>
  <si>
    <t>Calcul SANDRA</t>
  </si>
  <si>
    <t>Calcul Mutuel / 80*100</t>
  </si>
  <si>
    <t>Salaire septembre 100%</t>
  </si>
  <si>
    <t>Salaire octobre C</t>
  </si>
  <si>
    <t>15.02-31.10.2021.2021</t>
  </si>
  <si>
    <t>Vacances 20/12*8.5</t>
  </si>
  <si>
    <t xml:space="preserve">Vacances </t>
  </si>
  <si>
    <t>Mutuel 80%</t>
  </si>
  <si>
    <t>Salaire octobre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</si>
</sst>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0" fillId="0" borderId="0" xfId="0" applyFont="1"/>
    <xf numFmtId="0" fontId="1" fillId="0" borderId="0" xfId="0" applyFont="1"/>
    <xf numFmtId="0" fontId="3" fillId="0" borderId="0" xfId="0" applyFont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0" fontId="0" fillId="0" borderId="1" xfId="0" applyFont="1" applyBorder="1"/>
    <xf numFmtId="2" fontId="0" fillId="0" borderId="0" xfId="0" applyNumberFormat="1"/>
    <xf numFmtId="2" fontId="0" fillId="0" borderId="0" xfId="0" applyNumberFormat="1" applyBorder="1"/>
    <xf numFmtId="2" fontId="2" fillId="0" borderId="2" xfId="0" applyNumberFormat="1" applyFont="1" applyBorder="1"/>
    <xf numFmtId="2" fontId="0" fillId="0" borderId="1" xfId="0" applyNumberFormat="1" applyBorder="1"/>
    <xf numFmtId="2" fontId="2" fillId="0" borderId="0" xfId="0" applyNumberFormat="1" applyFont="1"/>
    <xf numFmtId="0" fontId="0" fillId="0" borderId="0" xfId="0" applyFill="1"/>
    <xf numFmtId="0" fontId="2" fillId="0" borderId="2" xfId="0" applyFont="1" applyBorder="1"/>
    <xf numFmtId="0" fontId="3" fillId="0" borderId="1" xfId="0" applyFont="1" applyBorder="1"/>
    <xf numFmtId="9" fontId="0" fillId="0" borderId="0" xfId="0" applyNumberFormat="1"/>
    <xf numFmtId="2" fontId="0" fillId="0" borderId="0" xfId="0" applyNumberFormat="1" applyFont="1"/>
    <xf numFmtId="0" fontId="1" fillId="3" borderId="0" xfId="0" applyFont="1" applyFill="1"/>
    <xf numFmtId="0" fontId="3" fillId="3" borderId="0" xfId="0" applyFont="1" applyFill="1"/>
    <xf numFmtId="2" fontId="3" fillId="3" borderId="0" xfId="0" applyNumberFormat="1" applyFont="1" applyFill="1"/>
    <xf numFmtId="0" fontId="2" fillId="2" borderId="0" xfId="0" applyFont="1" applyFill="1"/>
    <xf numFmtId="0" fontId="0" fillId="0" borderId="0" xfId="0" applyFont="1" applyFill="1"/>
    <xf numFmtId="0" fontId="2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2" xfId="0" applyFont="1" applyBorder="1"/>
    <xf numFmtId="2" fontId="5" fillId="0" borderId="2" xfId="0" applyNumberFormat="1" applyFont="1" applyBorder="1"/>
    <xf numFmtId="0" fontId="4" fillId="4" borderId="0" xfId="0" applyFont="1" applyFill="1"/>
    <xf numFmtId="0" fontId="5" fillId="4" borderId="0" xfId="0" applyFont="1" applyFill="1"/>
    <xf numFmtId="2" fontId="4" fillId="4" borderId="0" xfId="0" applyNumberFormat="1" applyFont="1" applyFill="1"/>
    <xf numFmtId="2" fontId="5" fillId="4" borderId="0" xfId="0" applyNumberFormat="1" applyFont="1" applyFill="1"/>
    <xf numFmtId="2" fontId="4" fillId="0" borderId="0" xfId="0" applyNumberFormat="1" applyFont="1"/>
    <xf numFmtId="0" fontId="4" fillId="5" borderId="0" xfId="0" applyFont="1" applyFill="1"/>
    <xf numFmtId="0" fontId="7" fillId="5" borderId="0" xfId="0" applyFont="1" applyFill="1"/>
    <xf numFmtId="0" fontId="6" fillId="5" borderId="0" xfId="0" applyFont="1" applyFill="1"/>
    <xf numFmtId="2" fontId="4" fillId="5" borderId="0" xfId="0" applyNumberFormat="1" applyFont="1" applyFill="1"/>
    <xf numFmtId="2" fontId="5" fillId="5" borderId="0" xfId="0" applyNumberFormat="1" applyFont="1" applyFill="1"/>
    <xf numFmtId="2" fontId="5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0" fontId="5" fillId="0" borderId="1" xfId="0" applyFont="1" applyBorder="1"/>
    <xf numFmtId="9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D6D39-3582-46A5-8C08-3710020F56E8}">
  <sheetPr>
    <pageSetUpPr fitToPage="1"/>
  </sheetPr>
  <dimension ref="A1:I48"/>
  <sheetViews>
    <sheetView tabSelected="1" workbookViewId="0">
      <selection activeCell="F19" sqref="F19"/>
    </sheetView>
  </sheetViews>
  <sheetFormatPr baseColWidth="10" defaultRowHeight="15" x14ac:dyDescent="0.25"/>
  <cols>
    <col min="1" max="1" width="20.42578125" customWidth="1"/>
    <col min="2" max="2" width="4.5703125" customWidth="1"/>
    <col min="3" max="3" width="14" bestFit="1" customWidth="1"/>
    <col min="4" max="4" width="13.7109375" style="1" customWidth="1"/>
    <col min="5" max="5" width="15.85546875" style="3" bestFit="1" customWidth="1"/>
    <col min="6" max="6" width="16.140625" bestFit="1" customWidth="1"/>
    <col min="7" max="7" width="11.42578125" style="1"/>
    <col min="8" max="8" width="16.28515625" style="2" customWidth="1"/>
    <col min="9" max="9" width="21" bestFit="1" customWidth="1"/>
  </cols>
  <sheetData>
    <row r="1" spans="1:8" x14ac:dyDescent="0.25">
      <c r="A1" s="1" t="s">
        <v>19</v>
      </c>
    </row>
    <row r="2" spans="1:8" x14ac:dyDescent="0.25">
      <c r="A2" s="43" t="s">
        <v>33</v>
      </c>
    </row>
    <row r="3" spans="1:8" x14ac:dyDescent="0.25">
      <c r="A3" s="43"/>
    </row>
    <row r="4" spans="1:8" x14ac:dyDescent="0.25">
      <c r="A4" s="1" t="s">
        <v>34</v>
      </c>
      <c r="C4" s="13">
        <f>20/12*8.5</f>
        <v>14.166666666666668</v>
      </c>
    </row>
    <row r="5" spans="1:8" x14ac:dyDescent="0.25">
      <c r="C5" s="13"/>
    </row>
    <row r="6" spans="1:8" s="27" customFormat="1" x14ac:dyDescent="0.25">
      <c r="C6" s="28"/>
      <c r="D6" s="28" t="s">
        <v>20</v>
      </c>
      <c r="E6" s="28" t="s">
        <v>21</v>
      </c>
      <c r="G6" s="28"/>
    </row>
    <row r="7" spans="1:8" s="27" customFormat="1" x14ac:dyDescent="0.25">
      <c r="A7" s="27" t="s">
        <v>3</v>
      </c>
      <c r="C7" s="28"/>
      <c r="D7" s="27">
        <v>365</v>
      </c>
      <c r="G7" s="28"/>
    </row>
    <row r="8" spans="1:8" s="27" customFormat="1" x14ac:dyDescent="0.25">
      <c r="A8" s="44" t="s">
        <v>4</v>
      </c>
      <c r="B8" s="44"/>
      <c r="C8" s="45"/>
      <c r="D8" s="44">
        <v>260</v>
      </c>
      <c r="E8" s="44">
        <f>260*4.25</f>
        <v>1105</v>
      </c>
      <c r="G8" s="28"/>
    </row>
    <row r="9" spans="1:8" s="27" customFormat="1" x14ac:dyDescent="0.25">
      <c r="A9" s="27" t="s">
        <v>8</v>
      </c>
      <c r="C9" s="28"/>
      <c r="D9" s="27">
        <v>20</v>
      </c>
      <c r="E9" s="27">
        <f>D9*4.25</f>
        <v>85</v>
      </c>
      <c r="G9" s="28"/>
    </row>
    <row r="10" spans="1:8" s="27" customFormat="1" x14ac:dyDescent="0.25">
      <c r="A10" s="27" t="s">
        <v>7</v>
      </c>
      <c r="C10" s="28"/>
      <c r="D10" s="27">
        <f>D8-D9</f>
        <v>240</v>
      </c>
      <c r="E10" s="27">
        <f>D10*4.25</f>
        <v>1020</v>
      </c>
      <c r="G10" s="28"/>
    </row>
    <row r="11" spans="1:8" x14ac:dyDescent="0.25">
      <c r="A11" s="5"/>
      <c r="B11" s="5"/>
      <c r="C11" s="5"/>
      <c r="D11" s="6"/>
      <c r="E11" s="7"/>
      <c r="F11" s="5"/>
      <c r="G11" s="6"/>
      <c r="H11" s="8"/>
    </row>
    <row r="12" spans="1:8" s="1" customFormat="1" x14ac:dyDescent="0.25">
      <c r="C12" s="1" t="s">
        <v>0</v>
      </c>
      <c r="D12" s="1" t="s">
        <v>5</v>
      </c>
      <c r="E12" s="4" t="s">
        <v>6</v>
      </c>
      <c r="F12" s="1" t="s">
        <v>1</v>
      </c>
      <c r="G12" s="1" t="s">
        <v>2</v>
      </c>
      <c r="H12" s="1" t="s">
        <v>26</v>
      </c>
    </row>
    <row r="13" spans="1:8" x14ac:dyDescent="0.25">
      <c r="A13" s="17">
        <v>1</v>
      </c>
      <c r="B13">
        <v>260</v>
      </c>
      <c r="C13" s="13">
        <v>49998.6</v>
      </c>
      <c r="D13" s="1">
        <f>D8*G13</f>
        <v>1105</v>
      </c>
      <c r="E13" s="3">
        <f>C13/D13</f>
        <v>45.247601809954752</v>
      </c>
      <c r="F13">
        <v>21.25</v>
      </c>
      <c r="G13" s="1">
        <f>21.25/5</f>
        <v>4.25</v>
      </c>
      <c r="H13" s="2">
        <f>E13*G13</f>
        <v>192.30230769230769</v>
      </c>
    </row>
    <row r="14" spans="1:8" x14ac:dyDescent="0.25">
      <c r="A14" s="17">
        <v>0.8</v>
      </c>
      <c r="B14">
        <v>260</v>
      </c>
      <c r="C14" s="13">
        <f>49998.6*0.8</f>
        <v>39998.880000000005</v>
      </c>
      <c r="D14" s="1">
        <f>D8*G13</f>
        <v>1105</v>
      </c>
      <c r="E14" s="3">
        <f>E13*0.8</f>
        <v>36.198081447963801</v>
      </c>
      <c r="G14" s="1">
        <f>21.25/5</f>
        <v>4.25</v>
      </c>
      <c r="H14" s="2">
        <f>E14*G14</f>
        <v>153.84184615384615</v>
      </c>
    </row>
    <row r="15" spans="1:8" x14ac:dyDescent="0.25">
      <c r="A15" s="46">
        <v>0.8</v>
      </c>
      <c r="B15">
        <v>365</v>
      </c>
      <c r="C15" s="13">
        <f>49998.6*0.8</f>
        <v>39998.880000000005</v>
      </c>
      <c r="E15" s="3">
        <f>E13*0.8</f>
        <v>36.198081447963801</v>
      </c>
      <c r="H15" s="22">
        <f>C15/B15</f>
        <v>109.58597260273974</v>
      </c>
    </row>
    <row r="16" spans="1:8" x14ac:dyDescent="0.25">
      <c r="C16" s="1"/>
    </row>
    <row r="17" spans="1:8" x14ac:dyDescent="0.25">
      <c r="A17" s="1" t="s">
        <v>9</v>
      </c>
      <c r="B17" s="1"/>
      <c r="C17" s="13">
        <f>3846.15*12</f>
        <v>46153.8</v>
      </c>
      <c r="D17" s="9"/>
      <c r="E17" s="9"/>
      <c r="F17" s="9"/>
      <c r="G17" s="9"/>
      <c r="H17" s="9"/>
    </row>
    <row r="18" spans="1:8" x14ac:dyDescent="0.25">
      <c r="A18" s="1" t="s">
        <v>10</v>
      </c>
      <c r="B18" s="1"/>
      <c r="C18" s="13">
        <f>320.4*12</f>
        <v>3844.7999999999997</v>
      </c>
      <c r="D18" s="9"/>
      <c r="E18" s="9"/>
      <c r="F18" s="9"/>
      <c r="G18" s="9"/>
      <c r="H18" s="9"/>
    </row>
    <row r="19" spans="1:8" x14ac:dyDescent="0.25">
      <c r="C19" s="9"/>
      <c r="D19" s="9"/>
      <c r="E19" s="9"/>
      <c r="F19" s="9"/>
      <c r="G19" s="9"/>
      <c r="H19" s="9"/>
    </row>
    <row r="20" spans="1:8" x14ac:dyDescent="0.25">
      <c r="A20" t="s">
        <v>11</v>
      </c>
      <c r="C20" s="9">
        <f>C17/260*240</f>
        <v>42603.507692307692</v>
      </c>
      <c r="D20" s="9"/>
      <c r="E20" s="9">
        <f>C20/1105</f>
        <v>38.555210581273933</v>
      </c>
      <c r="F20" s="9">
        <f>E20+E21</f>
        <v>41.768144796380092</v>
      </c>
      <c r="G20" s="9"/>
      <c r="H20" s="9"/>
    </row>
    <row r="21" spans="1:8" x14ac:dyDescent="0.25">
      <c r="A21" t="s">
        <v>35</v>
      </c>
      <c r="C21" s="9">
        <f>C17/260*20</f>
        <v>3550.2923076923075</v>
      </c>
      <c r="D21" s="9"/>
      <c r="E21" s="10">
        <f>C21/1105</f>
        <v>3.2129342151061606</v>
      </c>
      <c r="F21" s="9"/>
      <c r="G21" s="9"/>
      <c r="H21" s="9"/>
    </row>
    <row r="22" spans="1:8" x14ac:dyDescent="0.25">
      <c r="A22" t="s">
        <v>10</v>
      </c>
      <c r="C22" s="9">
        <f>320.4*12</f>
        <v>3844.7999999999997</v>
      </c>
      <c r="D22" s="9"/>
      <c r="E22" s="9">
        <f>C22/1105</f>
        <v>3.4794570135746605</v>
      </c>
      <c r="F22" s="9">
        <v>3.48</v>
      </c>
      <c r="G22" s="9"/>
      <c r="H22" s="9"/>
    </row>
    <row r="23" spans="1:8" ht="15.75" thickBot="1" x14ac:dyDescent="0.3">
      <c r="C23" s="11">
        <f>SUM(C20:C22)</f>
        <v>49998.600000000006</v>
      </c>
      <c r="D23" s="9"/>
      <c r="E23" s="11">
        <f>SUM(E20:E22)</f>
        <v>45.247601809954752</v>
      </c>
      <c r="F23" s="11">
        <f>SUM(F20:F22)</f>
        <v>45.248144796380089</v>
      </c>
      <c r="G23" s="9"/>
      <c r="H23" s="9"/>
    </row>
    <row r="24" spans="1:8" ht="15.75" thickTop="1" x14ac:dyDescent="0.25">
      <c r="A24" s="5"/>
      <c r="B24" s="5"/>
      <c r="C24" s="12"/>
      <c r="D24" s="12"/>
      <c r="E24" s="12"/>
      <c r="F24" s="12"/>
      <c r="G24" s="12"/>
      <c r="H24" s="12"/>
    </row>
    <row r="25" spans="1:8" x14ac:dyDescent="0.25">
      <c r="C25" s="9"/>
      <c r="D25" s="9"/>
      <c r="E25" s="9"/>
      <c r="F25" s="9"/>
      <c r="G25" s="9"/>
      <c r="H25" s="9"/>
    </row>
    <row r="26" spans="1:8" s="1" customFormat="1" x14ac:dyDescent="0.25">
      <c r="C26" s="1" t="s">
        <v>16</v>
      </c>
      <c r="D26" s="1" t="s">
        <v>12</v>
      </c>
      <c r="E26" s="4" t="s">
        <v>17</v>
      </c>
      <c r="F26" s="1" t="s">
        <v>18</v>
      </c>
      <c r="G26" s="1" t="s">
        <v>10</v>
      </c>
      <c r="H26" s="1" t="s">
        <v>22</v>
      </c>
    </row>
    <row r="27" spans="1:8" s="1" customFormat="1" x14ac:dyDescent="0.25">
      <c r="A27" s="22" t="s">
        <v>23</v>
      </c>
      <c r="C27" s="1" t="s">
        <v>24</v>
      </c>
      <c r="D27" s="1">
        <v>31</v>
      </c>
      <c r="E27" s="1">
        <v>100</v>
      </c>
      <c r="F27" s="1">
        <v>3846.15</v>
      </c>
      <c r="G27" s="13">
        <v>320.39999999999998</v>
      </c>
      <c r="H27" s="1">
        <f>F27+G27</f>
        <v>4166.55</v>
      </c>
    </row>
    <row r="28" spans="1:8" s="1" customFormat="1" x14ac:dyDescent="0.25">
      <c r="A28" s="6"/>
      <c r="B28" s="6"/>
      <c r="C28" s="6"/>
      <c r="D28" s="6"/>
      <c r="E28" s="16"/>
      <c r="F28" s="6"/>
      <c r="G28" s="6"/>
      <c r="H28" s="6"/>
    </row>
    <row r="29" spans="1:8" s="27" customFormat="1" x14ac:dyDescent="0.25">
      <c r="A29" s="26" t="s">
        <v>31</v>
      </c>
      <c r="B29" s="26"/>
      <c r="C29" s="27" t="s">
        <v>14</v>
      </c>
      <c r="D29" s="28">
        <v>22</v>
      </c>
      <c r="E29" s="27">
        <v>100</v>
      </c>
      <c r="F29" s="27">
        <f>F$27/30*D29</f>
        <v>2820.51</v>
      </c>
      <c r="G29" s="27">
        <f>G$27/30*D29</f>
        <v>234.95999999999998</v>
      </c>
      <c r="H29" s="27">
        <f>F29+G29</f>
        <v>3055.4700000000003</v>
      </c>
    </row>
    <row r="30" spans="1:8" s="27" customFormat="1" x14ac:dyDescent="0.25">
      <c r="A30" s="26"/>
      <c r="B30" s="26"/>
      <c r="C30" s="27" t="s">
        <v>15</v>
      </c>
      <c r="D30" s="28">
        <v>8</v>
      </c>
      <c r="E30" s="27">
        <v>100</v>
      </c>
      <c r="F30" s="27">
        <f>F$27/30*8</f>
        <v>1025.6400000000001</v>
      </c>
      <c r="G30" s="27">
        <f>G$27/30*D30</f>
        <v>85.44</v>
      </c>
      <c r="H30" s="27">
        <f>F30+G30</f>
        <v>1111.0800000000002</v>
      </c>
    </row>
    <row r="31" spans="1:8" s="27" customFormat="1" ht="15.75" thickBot="1" x14ac:dyDescent="0.3">
      <c r="A31" s="26"/>
      <c r="B31" s="26"/>
      <c r="D31" s="28"/>
      <c r="E31" s="29"/>
      <c r="F31" s="30">
        <f>SUM(F29:F30)</f>
        <v>3846.1500000000005</v>
      </c>
      <c r="G31" s="31">
        <f t="shared" ref="G31:H31" si="0">SUM(G29:G30)</f>
        <v>320.39999999999998</v>
      </c>
      <c r="H31" s="30">
        <f t="shared" si="0"/>
        <v>4166.55</v>
      </c>
    </row>
    <row r="32" spans="1:8" ht="15.75" thickTop="1" x14ac:dyDescent="0.25">
      <c r="A32" s="14"/>
      <c r="B32" s="14"/>
      <c r="F32" s="2"/>
      <c r="G32" s="2"/>
    </row>
    <row r="33" spans="1:9" x14ac:dyDescent="0.25">
      <c r="A33" s="22" t="s">
        <v>13</v>
      </c>
      <c r="B33" s="14"/>
      <c r="C33" t="s">
        <v>14</v>
      </c>
      <c r="D33" s="1">
        <v>22</v>
      </c>
      <c r="E33">
        <v>100</v>
      </c>
      <c r="F33" s="2">
        <f>F$27/30*D33</f>
        <v>2820.51</v>
      </c>
      <c r="G33" s="2">
        <f>G$27/30*D33</f>
        <v>234.95999999999998</v>
      </c>
      <c r="H33" s="2">
        <f>F33+G33</f>
        <v>3055.4700000000003</v>
      </c>
    </row>
    <row r="34" spans="1:9" s="3" customFormat="1" x14ac:dyDescent="0.25">
      <c r="C34" s="23" t="s">
        <v>15</v>
      </c>
      <c r="D34" s="24">
        <v>8</v>
      </c>
      <c r="E34" s="23">
        <v>80</v>
      </c>
      <c r="F34" s="23">
        <f>F$27/30*8*0.8</f>
        <v>820.51200000000017</v>
      </c>
      <c r="G34" s="23">
        <f>G$27/30*D34*0.8</f>
        <v>68.352000000000004</v>
      </c>
      <c r="H34" s="23">
        <f>F34+G34</f>
        <v>888.86400000000015</v>
      </c>
      <c r="I34" s="25"/>
    </row>
    <row r="35" spans="1:9" ht="15.75" thickBot="1" x14ac:dyDescent="0.3">
      <c r="F35" s="15">
        <f>SUM(F33:F34)</f>
        <v>3641.0220000000004</v>
      </c>
      <c r="G35" s="11">
        <f t="shared" ref="G35:H35" si="1">SUM(G33:G34)</f>
        <v>303.31200000000001</v>
      </c>
      <c r="H35" s="15">
        <f t="shared" si="1"/>
        <v>3944.3340000000003</v>
      </c>
    </row>
    <row r="36" spans="1:9" ht="15.75" thickTop="1" x14ac:dyDescent="0.25"/>
    <row r="37" spans="1:9" x14ac:dyDescent="0.25">
      <c r="A37" s="22" t="s">
        <v>25</v>
      </c>
      <c r="C37" s="19" t="s">
        <v>27</v>
      </c>
      <c r="D37" s="20">
        <v>13</v>
      </c>
      <c r="E37" s="20">
        <v>80</v>
      </c>
      <c r="F37" s="21">
        <f>H37/13*12</f>
        <v>1314.969230769231</v>
      </c>
      <c r="G37" s="21">
        <f>H37/13</f>
        <v>109.58076923076925</v>
      </c>
      <c r="H37" s="21">
        <f>1205.4+203.65+15.5</f>
        <v>1424.5500000000002</v>
      </c>
      <c r="I37" s="19" t="s">
        <v>36</v>
      </c>
    </row>
    <row r="38" spans="1:9" x14ac:dyDescent="0.25">
      <c r="C38" t="s">
        <v>28</v>
      </c>
      <c r="D38" s="1">
        <f>31-13</f>
        <v>18</v>
      </c>
      <c r="E38" s="2">
        <v>100</v>
      </c>
      <c r="F38" s="9">
        <v>2202.438461538462</v>
      </c>
      <c r="G38" s="13">
        <v>183.42403846153843</v>
      </c>
      <c r="H38" s="18">
        <v>2385.8625000000002</v>
      </c>
    </row>
    <row r="39" spans="1:9" ht="15.75" thickBot="1" x14ac:dyDescent="0.3">
      <c r="F39" s="11">
        <f>SUM(F37:F38)</f>
        <v>3517.4076923076927</v>
      </c>
      <c r="G39" s="11">
        <f>SUM(G37:G38)</f>
        <v>293.00480769230768</v>
      </c>
      <c r="H39" s="11">
        <f>SUM(H37:H38)</f>
        <v>3810.4125000000004</v>
      </c>
    </row>
    <row r="40" spans="1:9" ht="15.75" thickTop="1" x14ac:dyDescent="0.25"/>
    <row r="41" spans="1:9" s="27" customFormat="1" x14ac:dyDescent="0.25">
      <c r="A41" s="26" t="s">
        <v>37</v>
      </c>
      <c r="C41" s="32" t="s">
        <v>27</v>
      </c>
      <c r="D41" s="33">
        <v>13</v>
      </c>
      <c r="E41" s="32">
        <v>100</v>
      </c>
      <c r="F41" s="34">
        <f>H41/13*12</f>
        <v>1643.7115384615386</v>
      </c>
      <c r="G41" s="35">
        <f>H41/13</f>
        <v>136.97596153846155</v>
      </c>
      <c r="H41" s="34">
        <f>(1205.4+203.65+15.5)/80*100</f>
        <v>1780.6875000000002</v>
      </c>
      <c r="I41" s="32" t="s">
        <v>30</v>
      </c>
    </row>
    <row r="42" spans="1:9" s="27" customFormat="1" x14ac:dyDescent="0.25">
      <c r="A42" s="26"/>
      <c r="C42" s="27" t="s">
        <v>28</v>
      </c>
      <c r="D42" s="28">
        <f>31-13</f>
        <v>18</v>
      </c>
      <c r="E42" s="27">
        <v>100</v>
      </c>
      <c r="F42" s="36">
        <f>F43-F41</f>
        <v>2202.438461538462</v>
      </c>
      <c r="G42" s="36">
        <f>G43-G41</f>
        <v>183.42403846153843</v>
      </c>
      <c r="H42" s="36">
        <f>H43-H41</f>
        <v>2385.8625000000002</v>
      </c>
    </row>
    <row r="43" spans="1:9" s="27" customFormat="1" ht="15.75" thickBot="1" x14ac:dyDescent="0.3">
      <c r="A43" s="26"/>
      <c r="D43" s="28"/>
      <c r="F43" s="31">
        <v>3846.1500000000005</v>
      </c>
      <c r="G43" s="31">
        <v>320.39999999999998</v>
      </c>
      <c r="H43" s="31">
        <v>4166.55</v>
      </c>
    </row>
    <row r="44" spans="1:9" s="27" customFormat="1" ht="15.75" thickTop="1" x14ac:dyDescent="0.25">
      <c r="A44" s="26"/>
      <c r="D44" s="28"/>
      <c r="E44" s="29"/>
      <c r="G44" s="28"/>
    </row>
    <row r="45" spans="1:9" s="27" customFormat="1" x14ac:dyDescent="0.25">
      <c r="A45" s="26" t="s">
        <v>32</v>
      </c>
      <c r="C45" s="37" t="s">
        <v>27</v>
      </c>
      <c r="D45" s="38">
        <v>13</v>
      </c>
      <c r="E45" s="39">
        <v>80</v>
      </c>
      <c r="F45" s="40">
        <f>F27/31*13*0.8</f>
        <v>1290.3212903225808</v>
      </c>
      <c r="G45" s="41">
        <f>G27/31*D45*0.8</f>
        <v>107.48903225806451</v>
      </c>
      <c r="H45" s="40">
        <f>F45+G45</f>
        <v>1397.8103225806453</v>
      </c>
      <c r="I45" s="37" t="s">
        <v>29</v>
      </c>
    </row>
    <row r="46" spans="1:9" s="27" customFormat="1" x14ac:dyDescent="0.25">
      <c r="C46" s="27" t="s">
        <v>28</v>
      </c>
      <c r="D46" s="28">
        <f>31-13</f>
        <v>18</v>
      </c>
      <c r="E46" s="27">
        <v>100</v>
      </c>
      <c r="F46" s="36">
        <f>F27/31*18</f>
        <v>2233.2483870967744</v>
      </c>
      <c r="G46" s="42">
        <f>G27/31*D46</f>
        <v>186.03870967741932</v>
      </c>
      <c r="H46" s="36">
        <f>F46+G46</f>
        <v>2419.2870967741937</v>
      </c>
    </row>
    <row r="47" spans="1:9" s="27" customFormat="1" ht="15.75" thickBot="1" x14ac:dyDescent="0.3">
      <c r="D47" s="28"/>
      <c r="E47" s="29"/>
      <c r="F47" s="31">
        <f>SUM(F45:F46)</f>
        <v>3523.5696774193552</v>
      </c>
      <c r="G47" s="31">
        <f>SUM(G45:G46)</f>
        <v>293.52774193548385</v>
      </c>
      <c r="H47" s="31">
        <f>SUM(H45:H46)</f>
        <v>3817.0974193548391</v>
      </c>
    </row>
    <row r="48" spans="1:9" ht="15.75" thickTop="1" x14ac:dyDescent="0.25"/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cp:lastPrinted>2021-10-26T11:51:56Z</cp:lastPrinted>
  <dcterms:created xsi:type="dcterms:W3CDTF">2021-09-27T12:57:16Z</dcterms:created>
  <dcterms:modified xsi:type="dcterms:W3CDTF">2021-11-23T15:30:55Z</dcterms:modified>
</cp:coreProperties>
</file>