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 VW\Mitarbeiter SA\Collaborateurs\Semina\"/>
    </mc:Choice>
  </mc:AlternateContent>
  <xr:revisionPtr revIDLastSave="0" documentId="13_ncr:1_{1649F34E-2B37-4ABF-9AA1-E98F520ADB3B}" xr6:coauthVersionLast="45" xr6:coauthVersionMax="47" xr10:uidLastSave="{00000000-0000-0000-0000-000000000000}"/>
  <bookViews>
    <workbookView xWindow="-120" yWindow="-120" windowWidth="29040" windowHeight="15840" xr2:uid="{72571149-70A3-4309-A3E4-8400278A6963}"/>
  </bookViews>
  <sheets>
    <sheet name="Accident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O24" i="2"/>
  <c r="F59" i="2"/>
  <c r="I22" i="2"/>
  <c r="K22" i="2" s="1"/>
  <c r="F14" i="2"/>
  <c r="C24" i="2"/>
  <c r="I31" i="2"/>
  <c r="I56" i="2"/>
  <c r="I57" i="2" s="1"/>
  <c r="L53" i="2" s="1"/>
  <c r="L52" i="2"/>
  <c r="F54" i="2"/>
  <c r="R57" i="2"/>
  <c r="C59" i="2"/>
  <c r="F55" i="2"/>
  <c r="F22" i="2"/>
  <c r="F15" i="2"/>
  <c r="I17" i="2"/>
  <c r="F17" i="2"/>
  <c r="I20" i="2"/>
  <c r="K20" i="2" s="1"/>
  <c r="F20" i="2"/>
  <c r="F48" i="2"/>
  <c r="I21" i="2"/>
  <c r="F21" i="2"/>
  <c r="R49" i="2"/>
  <c r="R42" i="2"/>
  <c r="R35" i="2"/>
  <c r="F46" i="2"/>
  <c r="L45" i="2"/>
  <c r="I49" i="2"/>
  <c r="L46" i="2" s="1"/>
  <c r="L48" i="2" s="1"/>
  <c r="L38" i="2"/>
  <c r="L30" i="2"/>
  <c r="D40" i="2"/>
  <c r="I40" i="2" s="1"/>
  <c r="I42" i="2" s="1"/>
  <c r="L39" i="2" s="1"/>
  <c r="I34" i="2"/>
  <c r="I32" i="2"/>
  <c r="I30" i="2"/>
  <c r="F33" i="2"/>
  <c r="F35" i="2" s="1"/>
  <c r="F47" i="2"/>
  <c r="I19" i="2"/>
  <c r="F19" i="2"/>
  <c r="I16" i="2"/>
  <c r="F16" i="2"/>
  <c r="E9" i="2"/>
  <c r="E8" i="2"/>
  <c r="C18" i="2"/>
  <c r="F57" i="2" l="1"/>
  <c r="K57" i="2" s="1"/>
  <c r="K17" i="2"/>
  <c r="K21" i="2"/>
  <c r="L55" i="2"/>
  <c r="F49" i="2"/>
  <c r="K49" i="2" s="1"/>
  <c r="L41" i="2"/>
  <c r="L40" i="2"/>
  <c r="L47" i="2"/>
  <c r="L49" i="2" s="1"/>
  <c r="I35" i="2"/>
  <c r="F41" i="2"/>
  <c r="F42" i="2" s="1"/>
  <c r="K42" i="2" s="1"/>
  <c r="F18" i="2"/>
  <c r="K19" i="2"/>
  <c r="K16" i="2"/>
  <c r="I18" i="2"/>
  <c r="I24" i="2" s="1"/>
  <c r="L54" i="2" l="1"/>
  <c r="L57" i="2" s="1"/>
  <c r="L42" i="2"/>
  <c r="K35" i="2"/>
  <c r="L32" i="2"/>
  <c r="K18" i="2"/>
  <c r="K24" i="2" s="1"/>
  <c r="L34" i="2" l="1"/>
  <c r="L33" i="2"/>
  <c r="L35" i="2" l="1"/>
</calcChain>
</file>

<file path=xl/sharedStrings.xml><?xml version="1.0" encoding="utf-8"?>
<sst xmlns="http://schemas.openxmlformats.org/spreadsheetml/2006/main" count="50" uniqueCount="38">
  <si>
    <t>13ieme</t>
  </si>
  <si>
    <t>jours</t>
  </si>
  <si>
    <t>27.10-07.11.2023</t>
  </si>
  <si>
    <t>08.11-22.11.2023</t>
  </si>
  <si>
    <t>Date</t>
  </si>
  <si>
    <t>Semina</t>
  </si>
  <si>
    <t>Salaire par jour 100%</t>
  </si>
  <si>
    <t>Salaire par jour 80%</t>
  </si>
  <si>
    <t>Salaire par jour 20%</t>
  </si>
  <si>
    <t>19.09-20.09.2023</t>
  </si>
  <si>
    <t>21.09-29.09.2023</t>
  </si>
  <si>
    <t>Salaire par 
jour 80%</t>
  </si>
  <si>
    <t>Salaire par 
jour 20%</t>
  </si>
  <si>
    <t>Indemnités 80%</t>
  </si>
  <si>
    <t>Indemnités 100%</t>
  </si>
  <si>
    <t>Indemnités 20%</t>
  </si>
  <si>
    <t>Délai d'attente : 2 jours</t>
  </si>
  <si>
    <t>Accident du 18.09.2023</t>
  </si>
  <si>
    <t>Salaire brut par mois</t>
  </si>
  <si>
    <t>Salaire
total brut</t>
  </si>
  <si>
    <t>Salaire
jour brut</t>
  </si>
  <si>
    <r>
      <t>dès le 3</t>
    </r>
    <r>
      <rPr>
        <vertAlign val="superscript"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jour qui suit l’accident</t>
    </r>
  </si>
  <si>
    <t xml:space="preserve">1 mois </t>
  </si>
  <si>
    <t>01.11-07.11.2023</t>
  </si>
  <si>
    <t>27.10-31.10.2023</t>
  </si>
  <si>
    <t>01.10-26.10.2023</t>
  </si>
  <si>
    <t>Difference</t>
  </si>
  <si>
    <t>Salaire
net</t>
  </si>
  <si>
    <t>Salaire 
net payé</t>
  </si>
  <si>
    <t>23.11-30.11.2023</t>
  </si>
  <si>
    <t>Montant</t>
  </si>
  <si>
    <t>01.12-10.12.2023</t>
  </si>
  <si>
    <t>11.12.-21.12.2023</t>
  </si>
  <si>
    <t>22.12.-31.12.2023</t>
  </si>
  <si>
    <t>21.09-24.09.2023</t>
  </si>
  <si>
    <t>25.09-29.09.2023</t>
  </si>
  <si>
    <t>01.09-17.09.2023</t>
  </si>
  <si>
    <t>Date
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</si>
</sst>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1"/>
      <color theme="5" tint="0.39997558519241921"/>
      <name val="Calibri"/>
      <family val="2"/>
      <scheme val="minor"/>
    </font>
    <font>
      <b/>
      <i/>
      <sz val="11"/>
      <color theme="5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/>
    </xf>
    <xf numFmtId="0" fontId="4" fillId="0" borderId="0" xfId="0" applyFont="1"/>
    <xf numFmtId="14" fontId="0" fillId="0" borderId="0" xfId="0" applyNumberFormat="1" applyFont="1" applyAlignment="1">
      <alignment horizontal="right"/>
    </xf>
    <xf numFmtId="2" fontId="2" fillId="0" borderId="0" xfId="0" applyNumberFormat="1" applyFont="1" applyBorder="1" applyAlignment="1">
      <alignment horizontal="right" wrapText="1"/>
    </xf>
    <xf numFmtId="0" fontId="0" fillId="2" borderId="0" xfId="0" applyFill="1"/>
    <xf numFmtId="2" fontId="2" fillId="2" borderId="0" xfId="0" applyNumberFormat="1" applyFont="1" applyFill="1" applyBorder="1" applyAlignment="1">
      <alignment horizontal="right" wrapText="1"/>
    </xf>
    <xf numFmtId="0" fontId="0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2" fontId="6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7" fillId="0" borderId="0" xfId="0" applyFont="1"/>
    <xf numFmtId="0" fontId="0" fillId="0" borderId="0" xfId="0" applyAlignment="1">
      <alignment horizontal="right"/>
    </xf>
    <xf numFmtId="2" fontId="0" fillId="3" borderId="0" xfId="0" applyNumberFormat="1" applyFill="1" applyAlignment="1">
      <alignment horizontal="right"/>
    </xf>
    <xf numFmtId="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/>
    <xf numFmtId="2" fontId="2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2" fontId="2" fillId="0" borderId="0" xfId="0" applyNumberFormat="1" applyFont="1" applyAlignment="1">
      <alignment horizontal="right"/>
    </xf>
    <xf numFmtId="2" fontId="0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14" fontId="0" fillId="0" borderId="0" xfId="0" applyNumberFormat="1"/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4" fontId="1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2" fillId="0" borderId="0" xfId="0" applyFont="1" applyAlignment="1">
      <alignment horizontal="right" wrapText="1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EF9B-D363-44D6-AF5F-3B57262F5612}">
  <sheetPr>
    <pageSetUpPr fitToPage="1"/>
  </sheetPr>
  <dimension ref="A2:R59"/>
  <sheetViews>
    <sheetView tabSelected="1" workbookViewId="0">
      <selection activeCell="E26" sqref="E26"/>
    </sheetView>
  </sheetViews>
  <sheetFormatPr baseColWidth="10" defaultRowHeight="15" x14ac:dyDescent="0.25"/>
  <cols>
    <col min="1" max="1" width="5.7109375" customWidth="1"/>
    <col min="2" max="2" width="15.42578125" bestFit="1" customWidth="1"/>
    <col min="3" max="3" width="6.5703125" bestFit="1" customWidth="1"/>
    <col min="4" max="4" width="6.5703125" customWidth="1"/>
    <col min="7" max="7" width="3.42578125" customWidth="1"/>
    <col min="10" max="10" width="3.42578125" customWidth="1"/>
    <col min="14" max="14" width="3" bestFit="1" customWidth="1"/>
    <col min="16" max="16" width="10.140625" bestFit="1" customWidth="1"/>
    <col min="17" max="17" width="8.7109375" bestFit="1" customWidth="1"/>
    <col min="18" max="18" width="10.42578125" style="2" bestFit="1" customWidth="1"/>
  </cols>
  <sheetData>
    <row r="2" spans="1:18" x14ac:dyDescent="0.25">
      <c r="A2" t="s">
        <v>5</v>
      </c>
    </row>
    <row r="3" spans="1:18" x14ac:dyDescent="0.25">
      <c r="A3" t="s">
        <v>17</v>
      </c>
    </row>
    <row r="6" spans="1:18" x14ac:dyDescent="0.25">
      <c r="B6" t="s">
        <v>18</v>
      </c>
      <c r="E6" s="3">
        <v>4029.9</v>
      </c>
    </row>
    <row r="7" spans="1:18" x14ac:dyDescent="0.25">
      <c r="B7" t="s">
        <v>6</v>
      </c>
      <c r="E7" s="3">
        <v>132.48986301369862</v>
      </c>
    </row>
    <row r="8" spans="1:18" x14ac:dyDescent="0.25">
      <c r="B8" t="s">
        <v>7</v>
      </c>
      <c r="E8" s="5">
        <f>E7*0.8</f>
        <v>105.9918904109589</v>
      </c>
    </row>
    <row r="9" spans="1:18" x14ac:dyDescent="0.25">
      <c r="B9" t="s">
        <v>8</v>
      </c>
      <c r="E9" s="5">
        <f>E7*0.2</f>
        <v>26.497972602739726</v>
      </c>
    </row>
    <row r="10" spans="1:18" x14ac:dyDescent="0.25">
      <c r="B10" t="s">
        <v>16</v>
      </c>
    </row>
    <row r="12" spans="1:18" ht="18.75" x14ac:dyDescent="0.25">
      <c r="A12" s="15" t="s">
        <v>21</v>
      </c>
      <c r="O12" s="7"/>
    </row>
    <row r="13" spans="1:18" s="7" customFormat="1" ht="30" x14ac:dyDescent="0.25">
      <c r="B13" s="9" t="s">
        <v>4</v>
      </c>
      <c r="C13" s="9" t="s">
        <v>1</v>
      </c>
      <c r="D13" s="9"/>
      <c r="E13" s="11" t="s">
        <v>11</v>
      </c>
      <c r="F13" s="10" t="s">
        <v>13</v>
      </c>
      <c r="G13" s="10"/>
      <c r="H13" s="22" t="s">
        <v>12</v>
      </c>
      <c r="I13" s="23" t="s">
        <v>15</v>
      </c>
      <c r="J13" s="23"/>
      <c r="K13" s="23" t="s">
        <v>14</v>
      </c>
      <c r="O13" s="7" t="s">
        <v>30</v>
      </c>
      <c r="P13" s="51" t="s">
        <v>37</v>
      </c>
      <c r="R13" s="39"/>
    </row>
    <row r="14" spans="1:18" s="7" customFormat="1" x14ac:dyDescent="0.25">
      <c r="B14" s="49">
        <v>45187</v>
      </c>
      <c r="C14" s="14">
        <v>1</v>
      </c>
      <c r="D14" s="42"/>
      <c r="E14" s="12">
        <v>0</v>
      </c>
      <c r="F14" s="50">
        <f t="shared" ref="F14:F22" si="0">C14*E14</f>
        <v>0</v>
      </c>
      <c r="G14" s="13"/>
      <c r="H14" s="43"/>
      <c r="I14" s="44"/>
      <c r="J14" s="44"/>
      <c r="K14" s="44"/>
      <c r="R14" s="39"/>
    </row>
    <row r="15" spans="1:18" s="7" customFormat="1" x14ac:dyDescent="0.25">
      <c r="B15" s="46" t="s">
        <v>9</v>
      </c>
      <c r="C15" s="46">
        <v>2</v>
      </c>
      <c r="D15" s="46"/>
      <c r="E15" s="46">
        <v>0</v>
      </c>
      <c r="F15" s="6">
        <f t="shared" si="0"/>
        <v>0</v>
      </c>
      <c r="G15" s="46"/>
      <c r="H15" s="47"/>
      <c r="I15" s="48"/>
      <c r="J15" s="47"/>
      <c r="K15" s="48"/>
      <c r="R15" s="39"/>
    </row>
    <row r="16" spans="1:18" x14ac:dyDescent="0.25">
      <c r="B16" t="s">
        <v>34</v>
      </c>
      <c r="C16">
        <v>4</v>
      </c>
      <c r="E16" s="5">
        <v>106</v>
      </c>
      <c r="F16" s="5">
        <f t="shared" si="0"/>
        <v>424</v>
      </c>
      <c r="G16" s="5"/>
      <c r="H16" s="24">
        <v>26.5</v>
      </c>
      <c r="I16" s="24">
        <f t="shared" ref="I16:I21" si="1">C16*H16</f>
        <v>106</v>
      </c>
      <c r="J16" s="24"/>
      <c r="K16" s="24">
        <f t="shared" ref="K16:K21" si="2">F16+I16</f>
        <v>530</v>
      </c>
      <c r="O16">
        <v>424</v>
      </c>
      <c r="P16" s="41">
        <v>45236</v>
      </c>
    </row>
    <row r="17" spans="2:18" x14ac:dyDescent="0.25">
      <c r="B17" t="s">
        <v>35</v>
      </c>
      <c r="C17">
        <v>5</v>
      </c>
      <c r="E17" s="5">
        <v>106</v>
      </c>
      <c r="F17" s="5">
        <f t="shared" si="0"/>
        <v>530</v>
      </c>
      <c r="G17" s="5"/>
      <c r="H17" s="24">
        <v>26.5</v>
      </c>
      <c r="I17" s="24">
        <f t="shared" si="1"/>
        <v>132.5</v>
      </c>
      <c r="J17" s="24"/>
      <c r="K17" s="24">
        <f t="shared" si="2"/>
        <v>662.5</v>
      </c>
      <c r="O17" s="32">
        <v>530</v>
      </c>
      <c r="P17" s="52">
        <v>45282</v>
      </c>
    </row>
    <row r="18" spans="2:18" x14ac:dyDescent="0.25">
      <c r="B18" t="s">
        <v>2</v>
      </c>
      <c r="C18">
        <f>5+7</f>
        <v>12</v>
      </c>
      <c r="E18" s="5">
        <v>106</v>
      </c>
      <c r="F18" s="5">
        <f t="shared" si="0"/>
        <v>1272</v>
      </c>
      <c r="G18" s="5"/>
      <c r="H18" s="24">
        <v>26.5</v>
      </c>
      <c r="I18" s="24">
        <f t="shared" si="1"/>
        <v>318</v>
      </c>
      <c r="J18" s="24"/>
      <c r="K18" s="24">
        <f t="shared" si="2"/>
        <v>1590</v>
      </c>
      <c r="O18">
        <v>1272</v>
      </c>
      <c r="P18" s="41">
        <v>45239</v>
      </c>
    </row>
    <row r="19" spans="2:18" x14ac:dyDescent="0.25">
      <c r="B19" t="s">
        <v>3</v>
      </c>
      <c r="C19">
        <v>15</v>
      </c>
      <c r="E19" s="5">
        <v>106</v>
      </c>
      <c r="F19" s="5">
        <f t="shared" si="0"/>
        <v>1590</v>
      </c>
      <c r="G19" s="5"/>
      <c r="H19" s="24">
        <v>26.5</v>
      </c>
      <c r="I19" s="24">
        <f t="shared" si="1"/>
        <v>397.5</v>
      </c>
      <c r="J19" s="24"/>
      <c r="K19" s="24">
        <f t="shared" si="2"/>
        <v>1987.5</v>
      </c>
      <c r="P19" s="41">
        <v>45266</v>
      </c>
    </row>
    <row r="20" spans="2:18" x14ac:dyDescent="0.25">
      <c r="B20" t="s">
        <v>29</v>
      </c>
      <c r="C20">
        <v>8</v>
      </c>
      <c r="E20" s="5">
        <v>106</v>
      </c>
      <c r="F20" s="5">
        <f t="shared" si="0"/>
        <v>848</v>
      </c>
      <c r="G20" s="5"/>
      <c r="H20" s="24">
        <v>26.5</v>
      </c>
      <c r="I20" s="24">
        <f t="shared" si="1"/>
        <v>212</v>
      </c>
      <c r="J20" s="24"/>
      <c r="K20" s="24">
        <f t="shared" si="2"/>
        <v>1060</v>
      </c>
      <c r="O20">
        <v>2438</v>
      </c>
      <c r="P20" s="41">
        <v>45266</v>
      </c>
    </row>
    <row r="21" spans="2:18" x14ac:dyDescent="0.25">
      <c r="B21" s="41" t="s">
        <v>31</v>
      </c>
      <c r="C21">
        <v>10</v>
      </c>
      <c r="E21" s="5">
        <v>106</v>
      </c>
      <c r="F21" s="5">
        <f t="shared" si="0"/>
        <v>1060</v>
      </c>
      <c r="H21" s="24">
        <v>26.5</v>
      </c>
      <c r="I21" s="24">
        <f t="shared" si="1"/>
        <v>265</v>
      </c>
      <c r="J21" s="25"/>
      <c r="K21" s="24">
        <f t="shared" si="2"/>
        <v>1325</v>
      </c>
      <c r="O21">
        <v>1060</v>
      </c>
      <c r="P21" s="41">
        <v>45280</v>
      </c>
    </row>
    <row r="22" spans="2:18" x14ac:dyDescent="0.25">
      <c r="B22" s="41" t="s">
        <v>32</v>
      </c>
      <c r="C22">
        <v>11</v>
      </c>
      <c r="E22" s="5">
        <v>106</v>
      </c>
      <c r="F22" s="5">
        <f t="shared" si="0"/>
        <v>1166</v>
      </c>
      <c r="H22" s="24">
        <v>26.5</v>
      </c>
      <c r="I22" s="24">
        <f t="shared" ref="I22" si="3">C22*H22</f>
        <v>291.5</v>
      </c>
      <c r="J22" s="25"/>
      <c r="K22" s="24">
        <f t="shared" ref="K22" si="4">F22+I22</f>
        <v>1457.5</v>
      </c>
      <c r="O22" s="32">
        <v>1166</v>
      </c>
      <c r="P22" s="52">
        <v>45315</v>
      </c>
    </row>
    <row r="23" spans="2:18" x14ac:dyDescent="0.25">
      <c r="B23" s="41"/>
      <c r="E23" s="5"/>
      <c r="F23" s="5"/>
      <c r="H23" s="25"/>
      <c r="I23" s="25"/>
      <c r="J23" s="25"/>
      <c r="K23" s="25"/>
    </row>
    <row r="24" spans="2:18" s="1" customFormat="1" x14ac:dyDescent="0.25">
      <c r="C24" s="1">
        <f>SUM(C16:C22)</f>
        <v>65</v>
      </c>
      <c r="F24" s="3">
        <f>SUM(F16:F22)</f>
        <v>6890</v>
      </c>
      <c r="H24" s="26"/>
      <c r="I24" s="26">
        <f>SUM(I16:I22)</f>
        <v>1722.5</v>
      </c>
      <c r="J24" s="27"/>
      <c r="K24" s="26">
        <f>SUM(K16:K22)</f>
        <v>8612.5</v>
      </c>
      <c r="O24" s="3">
        <f>SUM(O16:O22)</f>
        <v>6890</v>
      </c>
      <c r="R24" s="40"/>
    </row>
    <row r="29" spans="2:18" ht="30" x14ac:dyDescent="0.25">
      <c r="B29" s="9" t="s">
        <v>4</v>
      </c>
      <c r="C29" s="9" t="s">
        <v>1</v>
      </c>
      <c r="D29" s="9"/>
      <c r="E29" s="11" t="s">
        <v>11</v>
      </c>
      <c r="F29" s="10" t="s">
        <v>13</v>
      </c>
      <c r="G29" s="10"/>
      <c r="H29" s="11" t="s">
        <v>20</v>
      </c>
      <c r="I29" s="10" t="s">
        <v>19</v>
      </c>
      <c r="J29" s="10"/>
      <c r="K29" s="10"/>
      <c r="L29" s="5">
        <v>4029.9</v>
      </c>
      <c r="M29" t="s">
        <v>22</v>
      </c>
      <c r="P29" s="38" t="s">
        <v>27</v>
      </c>
      <c r="Q29" s="38" t="s">
        <v>28</v>
      </c>
      <c r="R29" s="2" t="s">
        <v>26</v>
      </c>
    </row>
    <row r="30" spans="2:18" x14ac:dyDescent="0.25">
      <c r="B30" s="8" t="s">
        <v>36</v>
      </c>
      <c r="D30" s="14">
        <v>17</v>
      </c>
      <c r="E30" s="12"/>
      <c r="F30" s="13"/>
      <c r="G30" s="13"/>
      <c r="H30" s="37">
        <v>132.5</v>
      </c>
      <c r="I30" s="17">
        <f>D30*H30</f>
        <v>2252.5</v>
      </c>
      <c r="J30" s="13"/>
      <c r="K30" s="13"/>
      <c r="L30" s="3">
        <f>$L$29/N30*M30</f>
        <v>2820.9300000000003</v>
      </c>
      <c r="M30">
        <v>21</v>
      </c>
      <c r="N30" s="28">
        <v>30</v>
      </c>
      <c r="R30" s="4"/>
    </row>
    <row r="31" spans="2:18" x14ac:dyDescent="0.25">
      <c r="B31" s="45">
        <v>45187</v>
      </c>
      <c r="D31" s="14">
        <v>1</v>
      </c>
      <c r="E31" s="12"/>
      <c r="F31" s="13"/>
      <c r="G31" s="13"/>
      <c r="H31" s="37">
        <v>132.5</v>
      </c>
      <c r="I31" s="17">
        <f>D31*H31</f>
        <v>132.5</v>
      </c>
      <c r="J31" s="13"/>
      <c r="K31" s="13"/>
      <c r="L31" s="3"/>
      <c r="N31" s="28"/>
      <c r="R31" s="4"/>
    </row>
    <row r="32" spans="2:18" x14ac:dyDescent="0.25">
      <c r="B32" s="8" t="s">
        <v>9</v>
      </c>
      <c r="D32" s="8">
        <v>2</v>
      </c>
      <c r="E32" s="8"/>
      <c r="F32" s="8"/>
      <c r="G32" s="8"/>
      <c r="H32" s="37">
        <v>132.5</v>
      </c>
      <c r="I32" s="17">
        <f>D32*H32</f>
        <v>265</v>
      </c>
      <c r="J32" s="8"/>
      <c r="K32" s="7"/>
      <c r="L32" s="5">
        <f>I35</f>
        <v>2782.5</v>
      </c>
      <c r="R32" s="4"/>
    </row>
    <row r="33" spans="2:18" x14ac:dyDescent="0.25">
      <c r="B33" t="s">
        <v>10</v>
      </c>
      <c r="C33">
        <v>9</v>
      </c>
      <c r="E33" s="5">
        <v>106</v>
      </c>
      <c r="F33" s="3">
        <f>C33*E33</f>
        <v>954</v>
      </c>
      <c r="G33" s="8"/>
      <c r="H33" s="12"/>
      <c r="I33" s="17"/>
      <c r="J33" s="8"/>
      <c r="K33" s="7"/>
      <c r="L33" s="29">
        <f>L32/13*12</f>
        <v>2568.4615384615386</v>
      </c>
      <c r="M33" s="30">
        <v>1</v>
      </c>
      <c r="R33" s="4"/>
    </row>
    <row r="34" spans="2:18" x14ac:dyDescent="0.25">
      <c r="B34" s="16">
        <v>45199</v>
      </c>
      <c r="D34" s="8">
        <v>1</v>
      </c>
      <c r="E34" s="8"/>
      <c r="F34" s="8"/>
      <c r="G34" s="8"/>
      <c r="H34" s="37">
        <v>132.5</v>
      </c>
      <c r="I34" s="17">
        <f>D34*H34</f>
        <v>132.5</v>
      </c>
      <c r="J34" s="8"/>
      <c r="K34" s="7"/>
      <c r="L34" s="29">
        <f>L32/13</f>
        <v>214.03846153846155</v>
      </c>
      <c r="M34" s="31" t="s">
        <v>0</v>
      </c>
      <c r="R34" s="4"/>
    </row>
    <row r="35" spans="2:18" x14ac:dyDescent="0.25">
      <c r="B35" s="18"/>
      <c r="C35" s="18"/>
      <c r="D35" s="18"/>
      <c r="E35" s="18"/>
      <c r="F35" s="19">
        <f>SUM(F30:F34)</f>
        <v>954</v>
      </c>
      <c r="G35" s="20"/>
      <c r="H35" s="21"/>
      <c r="I35" s="19">
        <f>SUM(I30:I34)</f>
        <v>2782.5</v>
      </c>
      <c r="J35" s="8"/>
      <c r="K35" s="36">
        <f>F35+I35</f>
        <v>3736.5</v>
      </c>
      <c r="L35" s="3">
        <f>L34+L33</f>
        <v>2782.5</v>
      </c>
      <c r="P35" s="1">
        <v>3333.65</v>
      </c>
      <c r="Q35" s="1">
        <v>3542.65</v>
      </c>
      <c r="R35" s="4">
        <f>Q35-P35</f>
        <v>209</v>
      </c>
    </row>
    <row r="36" spans="2:18" x14ac:dyDescent="0.25">
      <c r="B36" s="32"/>
      <c r="C36" s="32"/>
      <c r="D36" s="32"/>
      <c r="E36" s="32"/>
      <c r="F36" s="33"/>
      <c r="G36" s="34"/>
      <c r="H36" s="35"/>
      <c r="I36" s="33"/>
      <c r="J36" s="8"/>
      <c r="K36" s="7"/>
      <c r="R36" s="4"/>
    </row>
    <row r="37" spans="2:18" x14ac:dyDescent="0.25">
      <c r="B37" s="32"/>
      <c r="C37" s="32"/>
      <c r="D37" s="32"/>
      <c r="E37" s="32"/>
      <c r="F37" s="33"/>
      <c r="G37" s="34"/>
      <c r="H37" s="35"/>
      <c r="I37" s="33"/>
      <c r="J37" s="8"/>
      <c r="K37" s="7"/>
      <c r="R37" s="4"/>
    </row>
    <row r="38" spans="2:18" x14ac:dyDescent="0.25">
      <c r="B38" s="32"/>
      <c r="C38" s="32"/>
      <c r="D38" s="32"/>
      <c r="E38" s="32"/>
      <c r="F38" s="33"/>
      <c r="G38" s="34"/>
      <c r="H38" s="35"/>
      <c r="I38" s="33"/>
      <c r="J38" s="8"/>
      <c r="K38" s="7"/>
      <c r="L38" s="3">
        <f>$L$29/N38*M38</f>
        <v>3379.9161290322581</v>
      </c>
      <c r="M38">
        <v>26</v>
      </c>
      <c r="N38">
        <v>31</v>
      </c>
      <c r="R38" s="4"/>
    </row>
    <row r="39" spans="2:18" x14ac:dyDescent="0.25">
      <c r="G39" s="8"/>
      <c r="H39" s="12"/>
      <c r="I39" s="5"/>
      <c r="J39" s="8"/>
      <c r="K39" s="7"/>
      <c r="L39" s="5">
        <f>I42</f>
        <v>3445</v>
      </c>
      <c r="R39" s="4"/>
    </row>
    <row r="40" spans="2:18" x14ac:dyDescent="0.25">
      <c r="B40" t="s">
        <v>25</v>
      </c>
      <c r="D40">
        <f>31-5</f>
        <v>26</v>
      </c>
      <c r="G40" s="5"/>
      <c r="H40" s="37">
        <v>132.5</v>
      </c>
      <c r="I40" s="17">
        <f>D40*H40</f>
        <v>3445</v>
      </c>
      <c r="J40" s="5"/>
      <c r="K40" s="5"/>
      <c r="L40" s="29">
        <f>L39/13*12</f>
        <v>3180</v>
      </c>
      <c r="M40" s="30">
        <v>1</v>
      </c>
      <c r="R40" s="4"/>
    </row>
    <row r="41" spans="2:18" x14ac:dyDescent="0.25">
      <c r="B41" t="s">
        <v>24</v>
      </c>
      <c r="C41">
        <v>5</v>
      </c>
      <c r="E41" s="5">
        <v>106</v>
      </c>
      <c r="F41" s="3">
        <f>C41*E41</f>
        <v>530</v>
      </c>
      <c r="G41" s="5"/>
      <c r="H41" s="5"/>
      <c r="I41" s="5"/>
      <c r="J41" s="5"/>
      <c r="K41" s="5"/>
      <c r="L41" s="29">
        <f>L39/13</f>
        <v>265</v>
      </c>
      <c r="M41" s="31" t="s">
        <v>0</v>
      </c>
      <c r="R41" s="4"/>
    </row>
    <row r="42" spans="2:18" x14ac:dyDescent="0.25">
      <c r="B42" s="18"/>
      <c r="C42" s="18"/>
      <c r="D42" s="18"/>
      <c r="E42" s="18"/>
      <c r="F42" s="19">
        <f>SUM(F40:F41)</f>
        <v>530</v>
      </c>
      <c r="G42" s="20"/>
      <c r="H42" s="21"/>
      <c r="I42" s="19">
        <f>SUM(I40:I41)</f>
        <v>3445</v>
      </c>
      <c r="J42" s="5"/>
      <c r="K42" s="36">
        <f>F42+I42</f>
        <v>3975</v>
      </c>
      <c r="L42" s="3">
        <f>L41+L40</f>
        <v>3445</v>
      </c>
      <c r="P42" s="1">
        <v>3526.15</v>
      </c>
      <c r="Q42" s="1">
        <v>3542.65</v>
      </c>
      <c r="R42" s="4">
        <f>Q42-P42</f>
        <v>16.5</v>
      </c>
    </row>
    <row r="43" spans="2:18" x14ac:dyDescent="0.25">
      <c r="B43" s="32"/>
      <c r="C43" s="32"/>
      <c r="D43" s="32"/>
      <c r="E43" s="32"/>
      <c r="F43" s="33"/>
      <c r="G43" s="34"/>
      <c r="H43" s="35"/>
      <c r="I43" s="33"/>
      <c r="J43" s="5"/>
      <c r="K43" s="36"/>
      <c r="L43" s="3"/>
      <c r="R43" s="4"/>
    </row>
    <row r="44" spans="2:18" x14ac:dyDescent="0.25">
      <c r="E44" s="5"/>
      <c r="F44" s="5"/>
      <c r="G44" s="5"/>
      <c r="H44" s="5"/>
      <c r="I44" s="5"/>
      <c r="J44" s="5"/>
      <c r="K44" s="5"/>
      <c r="R44" s="4"/>
    </row>
    <row r="45" spans="2:18" x14ac:dyDescent="0.25">
      <c r="E45" s="5"/>
      <c r="F45" s="5"/>
      <c r="G45" s="5"/>
      <c r="H45" s="5"/>
      <c r="I45" s="5"/>
      <c r="J45" s="5"/>
      <c r="K45" s="5"/>
      <c r="L45" s="3">
        <f>$L$29/N45*M45</f>
        <v>0</v>
      </c>
      <c r="M45">
        <v>0</v>
      </c>
      <c r="N45">
        <v>30</v>
      </c>
      <c r="R45" s="4"/>
    </row>
    <row r="46" spans="2:18" x14ac:dyDescent="0.25">
      <c r="B46" t="s">
        <v>23</v>
      </c>
      <c r="C46">
        <v>7</v>
      </c>
      <c r="E46" s="5">
        <v>106</v>
      </c>
      <c r="F46" s="3">
        <f>C46*E46</f>
        <v>742</v>
      </c>
      <c r="G46" s="5"/>
      <c r="H46" s="5"/>
      <c r="I46" s="5"/>
      <c r="J46" s="5"/>
      <c r="K46" s="5"/>
      <c r="L46" s="5">
        <f>I49</f>
        <v>0</v>
      </c>
      <c r="R46" s="4"/>
    </row>
    <row r="47" spans="2:18" x14ac:dyDescent="0.25">
      <c r="B47" t="s">
        <v>3</v>
      </c>
      <c r="C47">
        <v>15</v>
      </c>
      <c r="E47" s="5">
        <v>106</v>
      </c>
      <c r="F47" s="3">
        <f>C47*E47</f>
        <v>1590</v>
      </c>
      <c r="G47" s="5"/>
      <c r="H47" s="5"/>
      <c r="I47" s="5"/>
      <c r="J47" s="5"/>
      <c r="K47" s="5"/>
      <c r="L47" s="29">
        <f>L46/13*12</f>
        <v>0</v>
      </c>
      <c r="M47" s="30">
        <v>1</v>
      </c>
      <c r="R47" s="4"/>
    </row>
    <row r="48" spans="2:18" x14ac:dyDescent="0.25">
      <c r="B48" t="s">
        <v>29</v>
      </c>
      <c r="C48">
        <v>8</v>
      </c>
      <c r="E48" s="5">
        <v>106</v>
      </c>
      <c r="F48" s="3">
        <f>C48*E48</f>
        <v>848</v>
      </c>
      <c r="H48" s="37"/>
      <c r="I48" s="17"/>
      <c r="L48" s="29">
        <f>L46/13</f>
        <v>0</v>
      </c>
      <c r="M48" s="31" t="s">
        <v>0</v>
      </c>
      <c r="R48" s="4"/>
    </row>
    <row r="49" spans="2:18" x14ac:dyDescent="0.25">
      <c r="B49" s="18"/>
      <c r="C49" s="18"/>
      <c r="D49" s="18"/>
      <c r="E49" s="18"/>
      <c r="F49" s="19">
        <f>SUM(F46:F48)</f>
        <v>3180</v>
      </c>
      <c r="G49" s="20"/>
      <c r="H49" s="21"/>
      <c r="I49" s="19">
        <f>SUM(I46:I48)</f>
        <v>0</v>
      </c>
      <c r="J49" s="1"/>
      <c r="K49" s="36">
        <f>F49+I49</f>
        <v>3180</v>
      </c>
      <c r="L49" s="3">
        <f>L48+L47</f>
        <v>0</v>
      </c>
      <c r="P49" s="36"/>
      <c r="Q49" s="36">
        <v>3542.65</v>
      </c>
      <c r="R49" s="4">
        <f>Q49-P49</f>
        <v>3542.65</v>
      </c>
    </row>
    <row r="50" spans="2:18" x14ac:dyDescent="0.25">
      <c r="R50" s="4"/>
    </row>
    <row r="51" spans="2:18" x14ac:dyDescent="0.25">
      <c r="R51" s="4"/>
    </row>
    <row r="52" spans="2:18" x14ac:dyDescent="0.25">
      <c r="B52" s="32"/>
      <c r="C52" s="32"/>
      <c r="D52" s="32"/>
      <c r="E52" s="32"/>
      <c r="F52" s="33"/>
      <c r="G52" s="34"/>
      <c r="H52" s="35"/>
      <c r="I52" s="33"/>
      <c r="J52" s="8"/>
      <c r="K52" s="7"/>
      <c r="L52" s="3">
        <f>$L$29/N52*M52</f>
        <v>1299.9677419354839</v>
      </c>
      <c r="M52">
        <v>10</v>
      </c>
      <c r="N52">
        <v>31</v>
      </c>
      <c r="R52" s="4"/>
    </row>
    <row r="53" spans="2:18" x14ac:dyDescent="0.25">
      <c r="G53" s="8"/>
      <c r="H53" s="12"/>
      <c r="I53" s="5"/>
      <c r="J53" s="8"/>
      <c r="K53" s="7"/>
      <c r="L53" s="5">
        <f>I57</f>
        <v>1325</v>
      </c>
      <c r="R53" s="4"/>
    </row>
    <row r="54" spans="2:18" x14ac:dyDescent="0.25">
      <c r="B54" s="41" t="s">
        <v>31</v>
      </c>
      <c r="C54">
        <v>10</v>
      </c>
      <c r="E54" s="5">
        <v>106</v>
      </c>
      <c r="F54" s="3">
        <f>C54*E54</f>
        <v>1060</v>
      </c>
      <c r="G54" s="5"/>
      <c r="H54" s="37"/>
      <c r="I54" s="17"/>
      <c r="J54" s="5"/>
      <c r="K54" s="5"/>
      <c r="L54" s="29">
        <f>L53/13*12</f>
        <v>1223.0769230769231</v>
      </c>
      <c r="M54" s="30">
        <v>1</v>
      </c>
      <c r="R54" s="4"/>
    </row>
    <row r="55" spans="2:18" x14ac:dyDescent="0.25">
      <c r="B55" s="41" t="s">
        <v>32</v>
      </c>
      <c r="C55">
        <v>11</v>
      </c>
      <c r="E55" s="5">
        <v>106</v>
      </c>
      <c r="F55" s="3">
        <f>C55*E55</f>
        <v>1166</v>
      </c>
      <c r="G55" s="5"/>
      <c r="H55" s="5"/>
      <c r="I55" s="5"/>
      <c r="J55" s="5"/>
      <c r="K55" s="5"/>
      <c r="L55" s="29">
        <f>L53/13</f>
        <v>101.92307692307692</v>
      </c>
      <c r="M55" s="31" t="s">
        <v>0</v>
      </c>
      <c r="R55" s="4"/>
    </row>
    <row r="56" spans="2:18" x14ac:dyDescent="0.25">
      <c r="B56" s="41" t="s">
        <v>33</v>
      </c>
      <c r="D56">
        <v>10</v>
      </c>
      <c r="E56" s="5"/>
      <c r="F56" s="3"/>
      <c r="G56" s="5"/>
      <c r="H56" s="37">
        <v>132.5</v>
      </c>
      <c r="I56" s="17">
        <f>D56*H56</f>
        <v>1325</v>
      </c>
      <c r="J56" s="5"/>
      <c r="K56" s="5"/>
      <c r="L56" s="29"/>
      <c r="M56" s="31"/>
      <c r="R56" s="4"/>
    </row>
    <row r="57" spans="2:18" x14ac:dyDescent="0.25">
      <c r="B57" s="18"/>
      <c r="C57" s="18"/>
      <c r="D57" s="18"/>
      <c r="E57" s="18"/>
      <c r="F57" s="19">
        <f>SUM(F54:F56)</f>
        <v>2226</v>
      </c>
      <c r="G57" s="20"/>
      <c r="H57" s="21"/>
      <c r="I57" s="19">
        <f>SUM(I54:I56)</f>
        <v>1325</v>
      </c>
      <c r="J57" s="5"/>
      <c r="K57" s="36">
        <f>F57+I57</f>
        <v>3551</v>
      </c>
      <c r="L57" s="3">
        <f>L55+L54</f>
        <v>1325</v>
      </c>
      <c r="P57" s="1"/>
      <c r="Q57" s="1">
        <v>3542.65</v>
      </c>
      <c r="R57" s="4">
        <f>Q57-P57</f>
        <v>3542.65</v>
      </c>
    </row>
    <row r="59" spans="2:18" x14ac:dyDescent="0.25">
      <c r="C59" s="1">
        <f>SUM(C33:C57)</f>
        <v>65</v>
      </c>
      <c r="F59" s="3">
        <f>F35+F42+F49+F57</f>
        <v>6890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Accident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</cp:lastModifiedBy>
  <cp:lastPrinted>2024-01-18T14:31:16Z</cp:lastPrinted>
  <dcterms:created xsi:type="dcterms:W3CDTF">2023-11-23T13:28:09Z</dcterms:created>
  <dcterms:modified xsi:type="dcterms:W3CDTF">2024-07-23T12:18:52Z</dcterms:modified>
</cp:coreProperties>
</file>