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esktop\Promerka\"/>
    </mc:Choice>
  </mc:AlternateContent>
  <xr:revisionPtr revIDLastSave="0" documentId="13_ncr:1_{65477C84-2ECD-469C-BD83-B45E59F76921}" xr6:coauthVersionLast="45" xr6:coauthVersionMax="45" xr10:uidLastSave="{00000000-0000-0000-0000-000000000000}"/>
  <bookViews>
    <workbookView xWindow="30285" yWindow="1020" windowWidth="25260" windowHeight="14070" activeTab="3" xr2:uid="{263CAD0A-3235-4DFF-8AF9-1DDDCC56BDE7}"/>
  </bookViews>
  <sheets>
    <sheet name="TVA 1T2024" sheetId="4" r:id="rId1"/>
    <sheet name="TVA 2T2024" sheetId="2" r:id="rId2"/>
    <sheet name="TVA 3T2024" sheetId="5" r:id="rId3"/>
    <sheet name="TVA 3T2024 (2)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6" l="1"/>
  <c r="I32" i="6"/>
  <c r="I29" i="5"/>
  <c r="I34" i="5" s="1"/>
  <c r="I37" i="5" s="1"/>
  <c r="I27" i="5"/>
  <c r="I30" i="5"/>
  <c r="L32" i="6"/>
  <c r="I30" i="6"/>
  <c r="I35" i="6" s="1"/>
  <c r="K29" i="6"/>
  <c r="K28" i="6"/>
  <c r="L25" i="6"/>
  <c r="I25" i="6"/>
  <c r="G25" i="6"/>
  <c r="K23" i="6"/>
  <c r="K22" i="6"/>
  <c r="D17" i="6"/>
  <c r="D16" i="6"/>
  <c r="D15" i="6"/>
  <c r="F13" i="6"/>
  <c r="F25" i="6" s="1"/>
  <c r="C13" i="6"/>
  <c r="E11" i="6"/>
  <c r="E25" i="6" s="1"/>
  <c r="C11" i="6"/>
  <c r="D9" i="6"/>
  <c r="C9" i="6"/>
  <c r="D8" i="6"/>
  <c r="C8" i="6"/>
  <c r="D6" i="6"/>
  <c r="L27" i="5"/>
  <c r="K37" i="5" l="1"/>
  <c r="D25" i="6"/>
  <c r="L35" i="6"/>
  <c r="K32" i="6"/>
  <c r="K30" i="6"/>
  <c r="L34" i="5"/>
  <c r="L25" i="5"/>
  <c r="I25" i="5"/>
  <c r="K30" i="5"/>
  <c r="K29" i="5"/>
  <c r="K28" i="5"/>
  <c r="K31" i="5"/>
  <c r="K27" i="5"/>
  <c r="K23" i="5"/>
  <c r="K22" i="5"/>
  <c r="G25" i="5"/>
  <c r="D17" i="5"/>
  <c r="D16" i="5"/>
  <c r="D15" i="5"/>
  <c r="F13" i="5"/>
  <c r="F25" i="5" s="1"/>
  <c r="C13" i="5"/>
  <c r="E11" i="5"/>
  <c r="C11" i="5"/>
  <c r="D9" i="5"/>
  <c r="D8" i="5"/>
  <c r="D6" i="5"/>
  <c r="K35" i="6" l="1"/>
  <c r="L36" i="6" s="1"/>
  <c r="L37" i="6" s="1"/>
  <c r="K34" i="5"/>
  <c r="L37" i="5"/>
  <c r="E25" i="5"/>
  <c r="D25" i="5"/>
  <c r="C9" i="5"/>
  <c r="C8" i="5"/>
  <c r="C12" i="2"/>
  <c r="I22" i="2"/>
  <c r="I21" i="2"/>
  <c r="W7" i="2"/>
  <c r="W6" i="2"/>
  <c r="U8" i="2"/>
  <c r="U11" i="4"/>
  <c r="U12" i="4" s="1"/>
  <c r="W10" i="4"/>
  <c r="U7" i="4"/>
  <c r="U8" i="4" s="1"/>
  <c r="W6" i="4"/>
  <c r="U14" i="4" l="1"/>
  <c r="W7" i="4"/>
  <c r="W11" i="4"/>
  <c r="D9" i="4" l="1"/>
  <c r="K8" i="2" l="1"/>
  <c r="K21" i="2" s="1"/>
  <c r="E19" i="2"/>
  <c r="E18" i="2"/>
  <c r="D16" i="2"/>
  <c r="D15" i="2"/>
  <c r="D14" i="2"/>
  <c r="E10" i="2"/>
  <c r="D8" i="2"/>
  <c r="K22" i="2"/>
  <c r="K24" i="2" l="1"/>
  <c r="G24" i="2"/>
  <c r="E24" i="2"/>
  <c r="I36" i="4" l="1"/>
  <c r="I35" i="2"/>
  <c r="C10" i="4"/>
  <c r="B26" i="4"/>
  <c r="M18" i="4"/>
  <c r="M21" i="4" s="1"/>
  <c r="D26" i="4"/>
  <c r="D8" i="4"/>
  <c r="C12" i="4"/>
  <c r="B6" i="4" l="1"/>
  <c r="C8" i="4"/>
  <c r="D21" i="4"/>
  <c r="E20" i="4"/>
  <c r="H32" i="4"/>
  <c r="G32" i="4"/>
  <c r="F32" i="4"/>
  <c r="E32" i="4"/>
  <c r="D32" i="4"/>
  <c r="I30" i="4"/>
  <c r="I29" i="4"/>
  <c r="I28" i="4"/>
  <c r="G26" i="4"/>
  <c r="E24" i="4"/>
  <c r="E23" i="4"/>
  <c r="D19" i="4"/>
  <c r="D18" i="4"/>
  <c r="D17" i="4"/>
  <c r="F12" i="4"/>
  <c r="F26" i="4" s="1"/>
  <c r="D11" i="4"/>
  <c r="E7" i="4"/>
  <c r="H30" i="2"/>
  <c r="G30" i="2"/>
  <c r="F30" i="2"/>
  <c r="E30" i="2"/>
  <c r="D30" i="2"/>
  <c r="I28" i="2"/>
  <c r="K28" i="2" s="1"/>
  <c r="I27" i="2"/>
  <c r="K27" i="2" s="1"/>
  <c r="I26" i="2"/>
  <c r="K26" i="2" s="1"/>
  <c r="B12" i="2"/>
  <c r="B6" i="2"/>
  <c r="K30" i="2" l="1"/>
  <c r="K33" i="2" s="1"/>
  <c r="D6" i="2"/>
  <c r="C10" i="2"/>
  <c r="I30" i="2"/>
  <c r="B7" i="2"/>
  <c r="D7" i="2" s="1"/>
  <c r="K36" i="2"/>
  <c r="E26" i="4"/>
  <c r="D15" i="4"/>
  <c r="C15" i="4"/>
  <c r="I32" i="4"/>
  <c r="D6" i="4"/>
  <c r="F12" i="2"/>
  <c r="F24" i="2" s="1"/>
  <c r="C8" i="2" l="1"/>
  <c r="D24" i="2"/>
  <c r="I24" i="2" s="1"/>
  <c r="C7" i="2"/>
  <c r="I33" i="2" l="1"/>
  <c r="I36" i="2" s="1"/>
  <c r="I26" i="4"/>
  <c r="I34" i="4" s="1"/>
  <c r="I37" i="4" s="1"/>
  <c r="C13" i="4" l="1"/>
</calcChain>
</file>

<file path=xl/sharedStrings.xml><?xml version="1.0" encoding="utf-8"?>
<sst xmlns="http://schemas.openxmlformats.org/spreadsheetml/2006/main" count="123" uniqueCount="51">
  <si>
    <t>Compte</t>
  </si>
  <si>
    <t>Décompte TVA</t>
  </si>
  <si>
    <t>Promerka SA</t>
  </si>
  <si>
    <t>TVA
8.1 %</t>
  </si>
  <si>
    <t>TVA
7.7 %</t>
  </si>
  <si>
    <t>TVA
2.6 %</t>
  </si>
  <si>
    <t>TVA
 0.0 %</t>
  </si>
  <si>
    <t>Total</t>
  </si>
  <si>
    <t>2T2024</t>
  </si>
  <si>
    <t>Montant</t>
  </si>
  <si>
    <t>Montant
Sous-total</t>
  </si>
  <si>
    <t>Total TVA due</t>
  </si>
  <si>
    <t>TVA
100 %</t>
  </si>
  <si>
    <t>Total TVA IP</t>
  </si>
  <si>
    <t>TVA à payer</t>
  </si>
  <si>
    <t>1T2024</t>
  </si>
  <si>
    <t>Correction manuel</t>
  </si>
  <si>
    <t>Commentaire</t>
  </si>
  <si>
    <t>transfer du 6000 à 6075 NET</t>
  </si>
  <si>
    <t>6000-&gt;6075</t>
  </si>
  <si>
    <t>8.1% TVA</t>
  </si>
  <si>
    <t>2.6% TVA</t>
  </si>
  <si>
    <t>Difference décompte 6000: 582'009.53 -&gt; 47'143.72 TVA</t>
  </si>
  <si>
    <t>6000-6180</t>
  </si>
  <si>
    <t>PP</t>
  </si>
  <si>
    <t>DCPTE TVA</t>
  </si>
  <si>
    <t>Difference</t>
  </si>
  <si>
    <t>Winbiz</t>
  </si>
  <si>
    <t>Arrondi</t>
  </si>
  <si>
    <t>Dcpte Winbiz</t>
  </si>
  <si>
    <t>Affaire</t>
  </si>
  <si>
    <t>Date</t>
  </si>
  <si>
    <t>NET</t>
  </si>
  <si>
    <t>TVA</t>
  </si>
  <si>
    <t>Taux TVA</t>
  </si>
  <si>
    <t>Brut</t>
  </si>
  <si>
    <t>Consortium Lac de B.</t>
  </si>
  <si>
    <t>GeneralMedia</t>
  </si>
  <si>
    <t>Difference total</t>
  </si>
  <si>
    <t xml:space="preserve">Losinger </t>
  </si>
  <si>
    <t>A VOIR :</t>
  </si>
  <si>
    <t>3T2024</t>
  </si>
  <si>
    <t>Dcpte Winbiz
TVA</t>
  </si>
  <si>
    <t>Dcpte Winbiz
Montant</t>
  </si>
  <si>
    <t>Correction manuel 1T2024</t>
  </si>
  <si>
    <t>Correction manuel 2T2024</t>
  </si>
  <si>
    <t>1061 manuel</t>
  </si>
  <si>
    <t>1062 manuel</t>
  </si>
  <si>
    <t>NF G. Gagnère =&gt; ok</t>
  </si>
  <si>
    <t>écriture facture Kaiser Kraft du 02.09 = ok, mais modifié</t>
  </si>
  <si>
    <t>Diff. 2T2024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</si>
</sst>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2" tint="-0.499984740745262"/>
      <name val="Calibri"/>
      <family val="2"/>
      <scheme val="minor"/>
    </font>
    <font>
      <b/>
      <sz val="9"/>
      <color theme="2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theme="9" tint="-0.499984740745262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2" fontId="2" fillId="0" borderId="0" xfId="0" applyNumberFormat="1" applyFont="1"/>
    <xf numFmtId="0" fontId="0" fillId="0" borderId="0" xfId="0" applyFont="1" applyAlignment="1">
      <alignment horizontal="left"/>
    </xf>
    <xf numFmtId="2" fontId="0" fillId="0" borderId="0" xfId="0" applyNumberFormat="1" applyFont="1"/>
    <xf numFmtId="0" fontId="0" fillId="0" borderId="0" xfId="0" applyFont="1"/>
    <xf numFmtId="0" fontId="1" fillId="0" borderId="0" xfId="0" applyFont="1" applyAlignment="1">
      <alignment horizontal="left"/>
    </xf>
    <xf numFmtId="2" fontId="1" fillId="0" borderId="0" xfId="0" applyNumberFormat="1" applyFont="1"/>
    <xf numFmtId="0" fontId="1" fillId="0" borderId="0" xfId="0" applyFont="1"/>
    <xf numFmtId="2" fontId="4" fillId="0" borderId="0" xfId="0" applyNumberFormat="1" applyFont="1" applyFill="1"/>
    <xf numFmtId="2" fontId="5" fillId="0" borderId="0" xfId="0" applyNumberFormat="1" applyFont="1" applyFill="1"/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center"/>
    </xf>
    <xf numFmtId="2" fontId="6" fillId="0" borderId="1" xfId="0" applyNumberFormat="1" applyFont="1" applyFill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2" fontId="1" fillId="2" borderId="0" xfId="0" applyNumberFormat="1" applyFont="1" applyFill="1"/>
    <xf numFmtId="0" fontId="1" fillId="2" borderId="0" xfId="0" applyFont="1" applyFill="1" applyAlignment="1">
      <alignment horizontal="left"/>
    </xf>
    <xf numFmtId="2" fontId="4" fillId="2" borderId="0" xfId="0" applyNumberFormat="1" applyFont="1" applyFill="1"/>
    <xf numFmtId="0" fontId="2" fillId="3" borderId="0" xfId="0" applyFont="1" applyFill="1" applyAlignment="1">
      <alignment horizontal="left"/>
    </xf>
    <xf numFmtId="2" fontId="2" fillId="3" borderId="0" xfId="0" applyNumberFormat="1" applyFont="1" applyFill="1"/>
    <xf numFmtId="2" fontId="6" fillId="3" borderId="0" xfId="0" applyNumberFormat="1" applyFont="1" applyFill="1"/>
    <xf numFmtId="2" fontId="7" fillId="2" borderId="0" xfId="0" applyNumberFormat="1" applyFont="1" applyFill="1"/>
    <xf numFmtId="2" fontId="7" fillId="0" borderId="0" xfId="0" applyNumberFormat="1" applyFont="1"/>
    <xf numFmtId="0" fontId="3" fillId="0" borderId="0" xfId="0" applyFont="1" applyFill="1" applyAlignment="1">
      <alignment horizontal="left"/>
    </xf>
    <xf numFmtId="2" fontId="3" fillId="0" borderId="0" xfId="0" applyNumberFormat="1" applyFont="1" applyFill="1"/>
    <xf numFmtId="2" fontId="8" fillId="0" borderId="0" xfId="0" applyNumberFormat="1" applyFont="1" applyFill="1"/>
    <xf numFmtId="2" fontId="9" fillId="0" borderId="0" xfId="0" applyNumberFormat="1" applyFont="1" applyFill="1"/>
    <xf numFmtId="0" fontId="3" fillId="0" borderId="0" xfId="0" applyFont="1" applyFill="1"/>
    <xf numFmtId="2" fontId="0" fillId="0" borderId="0" xfId="0" applyNumberFormat="1" applyFont="1" applyFill="1"/>
    <xf numFmtId="2" fontId="0" fillId="0" borderId="0" xfId="0" applyNumberFormat="1" applyFill="1"/>
    <xf numFmtId="2" fontId="1" fillId="0" borderId="0" xfId="0" applyNumberFormat="1" applyFont="1" applyFill="1"/>
    <xf numFmtId="0" fontId="11" fillId="0" borderId="0" xfId="0" applyFont="1" applyAlignment="1">
      <alignment horizontal="left"/>
    </xf>
    <xf numFmtId="2" fontId="11" fillId="0" borderId="0" xfId="0" applyNumberFormat="1" applyFont="1" applyFill="1"/>
    <xf numFmtId="2" fontId="12" fillId="0" borderId="0" xfId="0" applyNumberFormat="1" applyFont="1" applyFill="1"/>
    <xf numFmtId="2" fontId="11" fillId="0" borderId="0" xfId="0" applyNumberFormat="1" applyFont="1"/>
    <xf numFmtId="2" fontId="10" fillId="0" borderId="0" xfId="0" applyNumberFormat="1" applyFont="1" applyFill="1"/>
    <xf numFmtId="0" fontId="0" fillId="0" borderId="0" xfId="0" applyFill="1" applyAlignment="1">
      <alignment horizontal="left"/>
    </xf>
    <xf numFmtId="2" fontId="2" fillId="0" borderId="0" xfId="0" applyNumberFormat="1" applyFont="1" applyFill="1"/>
    <xf numFmtId="0" fontId="0" fillId="0" borderId="0" xfId="0" applyFill="1"/>
    <xf numFmtId="0" fontId="0" fillId="0" borderId="0" xfId="0" applyFont="1" applyFill="1" applyAlignment="1">
      <alignment horizontal="left"/>
    </xf>
    <xf numFmtId="0" fontId="0" fillId="0" borderId="0" xfId="0" applyFont="1" applyFill="1"/>
    <xf numFmtId="0" fontId="2" fillId="0" borderId="0" xfId="0" applyFont="1" applyFill="1" applyAlignment="1">
      <alignment horizontal="left"/>
    </xf>
    <xf numFmtId="2" fontId="5" fillId="4" borderId="0" xfId="0" applyNumberFormat="1" applyFont="1" applyFill="1"/>
    <xf numFmtId="2" fontId="0" fillId="4" borderId="0" xfId="0" applyNumberFormat="1" applyFill="1"/>
    <xf numFmtId="2" fontId="2" fillId="4" borderId="0" xfId="0" applyNumberFormat="1" applyFont="1" applyFill="1"/>
    <xf numFmtId="0" fontId="2" fillId="4" borderId="0" xfId="0" applyFont="1" applyFill="1" applyAlignment="1">
      <alignment horizontal="left"/>
    </xf>
    <xf numFmtId="2" fontId="7" fillId="0" borderId="0" xfId="0" applyNumberFormat="1" applyFont="1" applyFill="1"/>
    <xf numFmtId="0" fontId="2" fillId="0" borderId="0" xfId="0" applyFont="1" applyFill="1"/>
    <xf numFmtId="2" fontId="0" fillId="5" borderId="0" xfId="0" applyNumberFormat="1" applyFont="1" applyFill="1"/>
    <xf numFmtId="2" fontId="5" fillId="5" borderId="0" xfId="0" applyNumberFormat="1" applyFont="1" applyFill="1"/>
    <xf numFmtId="2" fontId="0" fillId="5" borderId="0" xfId="0" applyNumberFormat="1" applyFill="1"/>
    <xf numFmtId="2" fontId="2" fillId="5" borderId="0" xfId="0" applyNumberFormat="1" applyFont="1" applyFill="1"/>
    <xf numFmtId="2" fontId="14" fillId="0" borderId="0" xfId="0" applyNumberFormat="1" applyFont="1"/>
    <xf numFmtId="2" fontId="15" fillId="0" borderId="0" xfId="0" applyNumberFormat="1" applyFont="1"/>
    <xf numFmtId="2" fontId="16" fillId="0" borderId="0" xfId="0" applyNumberFormat="1" applyFont="1"/>
    <xf numFmtId="2" fontId="15" fillId="0" borderId="0" xfId="0" applyNumberFormat="1" applyFont="1" applyFill="1"/>
    <xf numFmtId="2" fontId="17" fillId="0" borderId="0" xfId="0" applyNumberFormat="1" applyFont="1"/>
    <xf numFmtId="2" fontId="16" fillId="0" borderId="0" xfId="0" applyNumberFormat="1" applyFont="1" applyFill="1"/>
    <xf numFmtId="0" fontId="2" fillId="5" borderId="0" xfId="0" applyFont="1" applyFill="1" applyAlignment="1">
      <alignment horizontal="left"/>
    </xf>
    <xf numFmtId="2" fontId="6" fillId="5" borderId="0" xfId="0" applyNumberFormat="1" applyFont="1" applyFill="1"/>
    <xf numFmtId="2" fontId="18" fillId="0" borderId="0" xfId="0" applyNumberFormat="1" applyFont="1" applyFill="1"/>
    <xf numFmtId="0" fontId="2" fillId="0" borderId="0" xfId="0" applyFont="1" applyAlignment="1">
      <alignment horizontal="right"/>
    </xf>
    <xf numFmtId="14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/>
    <xf numFmtId="2" fontId="2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2" fontId="2" fillId="6" borderId="0" xfId="0" applyNumberFormat="1" applyFont="1" applyFill="1" applyAlignment="1">
      <alignment horizontal="right"/>
    </xf>
    <xf numFmtId="2" fontId="9" fillId="6" borderId="0" xfId="0" applyNumberFormat="1" applyFont="1" applyFill="1"/>
    <xf numFmtId="2" fontId="13" fillId="6" borderId="0" xfId="0" applyNumberFormat="1" applyFont="1" applyFill="1"/>
    <xf numFmtId="2" fontId="2" fillId="6" borderId="0" xfId="0" applyNumberFormat="1" applyFont="1" applyFill="1"/>
    <xf numFmtId="2" fontId="0" fillId="6" borderId="0" xfId="0" applyNumberFormat="1" applyFill="1"/>
    <xf numFmtId="2" fontId="0" fillId="6" borderId="0" xfId="0" applyNumberFormat="1" applyFont="1" applyFill="1"/>
    <xf numFmtId="2" fontId="7" fillId="6" borderId="0" xfId="0" applyNumberFormat="1" applyFont="1" applyFill="1" applyAlignment="1">
      <alignment horizontal="right"/>
    </xf>
    <xf numFmtId="0" fontId="3" fillId="6" borderId="0" xfId="0" applyFont="1" applyFill="1"/>
    <xf numFmtId="0" fontId="1" fillId="6" borderId="0" xfId="0" applyFont="1" applyFill="1"/>
    <xf numFmtId="0" fontId="0" fillId="6" borderId="0" xfId="0" applyFont="1" applyFill="1"/>
    <xf numFmtId="0" fontId="0" fillId="7" borderId="0" xfId="0" applyFont="1" applyFill="1" applyAlignment="1">
      <alignment horizontal="left"/>
    </xf>
    <xf numFmtId="2" fontId="0" fillId="7" borderId="0" xfId="0" applyNumberFormat="1" applyFont="1" applyFill="1"/>
    <xf numFmtId="2" fontId="5" fillId="7" borderId="0" xfId="0" applyNumberFormat="1" applyFont="1" applyFill="1"/>
    <xf numFmtId="2" fontId="0" fillId="7" borderId="0" xfId="0" applyNumberFormat="1" applyFill="1"/>
    <xf numFmtId="2" fontId="2" fillId="7" borderId="0" xfId="0" applyNumberFormat="1" applyFont="1" applyFill="1"/>
    <xf numFmtId="2" fontId="6" fillId="0" borderId="0" xfId="0" applyNumberFormat="1" applyFont="1" applyFill="1"/>
    <xf numFmtId="2" fontId="14" fillId="0" borderId="0" xfId="0" applyNumberFormat="1" applyFont="1" applyAlignment="1">
      <alignment horizontal="center" wrapText="1"/>
    </xf>
    <xf numFmtId="2" fontId="14" fillId="0" borderId="0" xfId="0" applyNumberFormat="1" applyFont="1" applyFill="1"/>
    <xf numFmtId="2" fontId="14" fillId="5" borderId="0" xfId="0" applyNumberFormat="1" applyFont="1" applyFill="1"/>
    <xf numFmtId="0" fontId="1" fillId="0" borderId="0" xfId="0" applyFont="1" applyFill="1" applyAlignment="1">
      <alignment horizontal="left"/>
    </xf>
    <xf numFmtId="2" fontId="7" fillId="0" borderId="0" xfId="0" applyNumberFormat="1" applyFont="1" applyAlignment="1">
      <alignment horizontal="right"/>
    </xf>
    <xf numFmtId="0" fontId="7" fillId="0" borderId="0" xfId="0" applyFont="1" applyFill="1"/>
    <xf numFmtId="2" fontId="19" fillId="0" borderId="0" xfId="0" applyNumberFormat="1" applyFont="1"/>
    <xf numFmtId="2" fontId="19" fillId="0" borderId="0" xfId="0" applyNumberFormat="1" applyFont="1" applyAlignment="1">
      <alignment horizontal="center" wrapText="1"/>
    </xf>
    <xf numFmtId="2" fontId="19" fillId="0" borderId="0" xfId="0" applyNumberFormat="1" applyFont="1" applyFill="1"/>
    <xf numFmtId="2" fontId="19" fillId="5" borderId="0" xfId="0" applyNumberFormat="1" applyFont="1" applyFill="1"/>
    <xf numFmtId="2" fontId="20" fillId="0" borderId="0" xfId="0" applyNumberFormat="1" applyFont="1" applyFill="1"/>
    <xf numFmtId="0" fontId="1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752475</xdr:colOff>
      <xdr:row>14</xdr:row>
      <xdr:rowOff>180975</xdr:rowOff>
    </xdr:from>
    <xdr:to>
      <xdr:col>23</xdr:col>
      <xdr:colOff>513575</xdr:colOff>
      <xdr:row>20</xdr:row>
      <xdr:rowOff>190356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D7A7A6A-31CE-46A5-8C05-A2F8C04F34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3673"/>
        <a:stretch/>
      </xdr:blipFill>
      <xdr:spPr>
        <a:xfrm>
          <a:off x="11239500" y="3038475"/>
          <a:ext cx="5352275" cy="1152381"/>
        </a:xfrm>
        <a:prstGeom prst="rect">
          <a:avLst/>
        </a:prstGeom>
      </xdr:spPr>
    </xdr:pic>
    <xdr:clientData/>
  </xdr:twoCellAnchor>
  <xdr:twoCellAnchor editAs="oneCell">
    <xdr:from>
      <xdr:col>16</xdr:col>
      <xdr:colOff>9527</xdr:colOff>
      <xdr:row>21</xdr:row>
      <xdr:rowOff>161925</xdr:rowOff>
    </xdr:from>
    <xdr:to>
      <xdr:col>23</xdr:col>
      <xdr:colOff>533402</xdr:colOff>
      <xdr:row>27</xdr:row>
      <xdr:rowOff>152258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A8DCA87-E010-4DB6-AA7D-BC64F3324E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1736"/>
        <a:stretch/>
      </xdr:blipFill>
      <xdr:spPr>
        <a:xfrm>
          <a:off x="11258552" y="4352925"/>
          <a:ext cx="5353050" cy="1133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9525</xdr:colOff>
      <xdr:row>9</xdr:row>
      <xdr:rowOff>19050</xdr:rowOff>
    </xdr:from>
    <xdr:to>
      <xdr:col>24</xdr:col>
      <xdr:colOff>342209</xdr:colOff>
      <xdr:row>14</xdr:row>
      <xdr:rowOff>133217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33E31A9-0F7F-4745-8E95-2D83045F9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0" y="1924050"/>
          <a:ext cx="5523809" cy="10666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28575</xdr:colOff>
      <xdr:row>2</xdr:row>
      <xdr:rowOff>5114</xdr:rowOff>
    </xdr:from>
    <xdr:to>
      <xdr:col>25</xdr:col>
      <xdr:colOff>351232</xdr:colOff>
      <xdr:row>28</xdr:row>
      <xdr:rowOff>47306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E8F410D-CC9B-4F3A-8253-6C280B2EE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3075" y="386114"/>
          <a:ext cx="8704657" cy="2328192"/>
        </a:xfrm>
        <a:prstGeom prst="rect">
          <a:avLst/>
        </a:prstGeom>
      </xdr:spPr>
    </xdr:pic>
    <xdr:clientData/>
  </xdr:twoCellAnchor>
  <xdr:twoCellAnchor editAs="oneCell">
    <xdr:from>
      <xdr:col>14</xdr:col>
      <xdr:colOff>200024</xdr:colOff>
      <xdr:row>37</xdr:row>
      <xdr:rowOff>25498</xdr:rowOff>
    </xdr:from>
    <xdr:to>
      <xdr:col>25</xdr:col>
      <xdr:colOff>254257</xdr:colOff>
      <xdr:row>54</xdr:row>
      <xdr:rowOff>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EB8320F-E838-4835-ABB0-7A6BC083B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24524" y="4406998"/>
          <a:ext cx="8436233" cy="321300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19050</xdr:colOff>
      <xdr:row>20</xdr:row>
      <xdr:rowOff>24164</xdr:rowOff>
    </xdr:from>
    <xdr:to>
      <xdr:col>25</xdr:col>
      <xdr:colOff>341707</xdr:colOff>
      <xdr:row>32</xdr:row>
      <xdr:rowOff>66356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18EB837-4A63-4AD8-958D-3C63631EE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43550" y="1167164"/>
          <a:ext cx="8704657" cy="2328192"/>
        </a:xfrm>
        <a:prstGeom prst="rect">
          <a:avLst/>
        </a:prstGeom>
      </xdr:spPr>
    </xdr:pic>
    <xdr:clientData/>
  </xdr:twoCellAnchor>
  <xdr:twoCellAnchor editAs="oneCell">
    <xdr:from>
      <xdr:col>14</xdr:col>
      <xdr:colOff>142874</xdr:colOff>
      <xdr:row>31</xdr:row>
      <xdr:rowOff>120748</xdr:rowOff>
    </xdr:from>
    <xdr:to>
      <xdr:col>25</xdr:col>
      <xdr:colOff>197107</xdr:colOff>
      <xdr:row>48</xdr:row>
      <xdr:rowOff>95250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7971A23-627E-4458-9618-24551C72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67374" y="3549748"/>
          <a:ext cx="8436233" cy="32130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31466-B7DF-42D1-B9DA-437316A6CC9B}">
  <sheetPr>
    <pageSetUpPr fitToPage="1"/>
  </sheetPr>
  <dimension ref="A1:W37"/>
  <sheetViews>
    <sheetView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H36" sqref="H36"/>
    </sheetView>
  </sheetViews>
  <sheetFormatPr baseColWidth="10" defaultRowHeight="15" x14ac:dyDescent="0.25"/>
  <cols>
    <col min="1" max="1" width="11.42578125" style="1"/>
    <col min="2" max="2" width="11.42578125" style="2"/>
    <col min="3" max="3" width="11.42578125" style="13"/>
    <col min="4" max="7" width="10.28515625" style="2" customWidth="1"/>
    <col min="8" max="8" width="10.28515625" style="13" customWidth="1"/>
    <col min="9" max="9" width="10.28515625" style="5" customWidth="1"/>
    <col min="10" max="10" width="4.140625" style="2" customWidth="1"/>
    <col min="11" max="11" width="11.42578125" style="7"/>
    <col min="12" max="15" width="11.42578125" style="2"/>
    <col min="17" max="17" width="19.42578125" bestFit="1" customWidth="1"/>
    <col min="18" max="18" width="15" bestFit="1" customWidth="1"/>
    <col min="19" max="19" width="10.140625" bestFit="1" customWidth="1"/>
    <col min="20" max="20" width="6.5703125" bestFit="1" customWidth="1"/>
    <col min="21" max="21" width="5.5703125" bestFit="1" customWidth="1"/>
    <col min="22" max="22" width="9.140625" bestFit="1" customWidth="1"/>
    <col min="23" max="23" width="6.5703125" bestFit="1" customWidth="1"/>
  </cols>
  <sheetData>
    <row r="1" spans="1:23" x14ac:dyDescent="0.25">
      <c r="A1" s="1" t="s">
        <v>2</v>
      </c>
    </row>
    <row r="2" spans="1:23" x14ac:dyDescent="0.25">
      <c r="A2" s="1" t="s">
        <v>1</v>
      </c>
    </row>
    <row r="3" spans="1:23" x14ac:dyDescent="0.25">
      <c r="A3" s="3" t="s">
        <v>15</v>
      </c>
    </row>
    <row r="5" spans="1:23" s="4" customFormat="1" ht="30" x14ac:dyDescent="0.25">
      <c r="A5" s="14" t="s">
        <v>0</v>
      </c>
      <c r="B5" s="15" t="s">
        <v>9</v>
      </c>
      <c r="C5" s="16" t="s">
        <v>10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12</v>
      </c>
      <c r="I5" s="17" t="s">
        <v>7</v>
      </c>
      <c r="J5" s="5"/>
      <c r="K5" s="5" t="s">
        <v>17</v>
      </c>
      <c r="L5" s="5"/>
      <c r="M5" s="5"/>
      <c r="N5" s="5"/>
      <c r="O5" s="5"/>
      <c r="Q5" s="4" t="s">
        <v>16</v>
      </c>
      <c r="R5" s="64" t="s">
        <v>30</v>
      </c>
      <c r="S5" s="64" t="s">
        <v>31</v>
      </c>
      <c r="T5" s="64" t="s">
        <v>32</v>
      </c>
      <c r="U5" s="64" t="s">
        <v>33</v>
      </c>
      <c r="V5" s="64" t="s">
        <v>34</v>
      </c>
      <c r="W5" s="64" t="s">
        <v>35</v>
      </c>
    </row>
    <row r="6" spans="1:23" x14ac:dyDescent="0.25">
      <c r="A6" s="1">
        <v>6000</v>
      </c>
      <c r="B6" s="7">
        <f>580292.43-1913.4-2003.4-155</f>
        <v>576220.63</v>
      </c>
      <c r="D6" s="2">
        <f>B6*0.081</f>
        <v>46673.871030000002</v>
      </c>
      <c r="Q6" s="71" t="s">
        <v>36</v>
      </c>
      <c r="R6">
        <v>240300</v>
      </c>
      <c r="S6" s="65">
        <v>45397</v>
      </c>
      <c r="T6" s="2">
        <v>59</v>
      </c>
      <c r="U6" s="2">
        <v>4.55</v>
      </c>
      <c r="V6" s="66">
        <v>7.7</v>
      </c>
      <c r="W6" s="2">
        <f>T6+U6</f>
        <v>63.55</v>
      </c>
    </row>
    <row r="7" spans="1:23" x14ac:dyDescent="0.25">
      <c r="A7" s="34">
        <v>6000</v>
      </c>
      <c r="B7" s="35">
        <v>155</v>
      </c>
      <c r="C7" s="36"/>
      <c r="D7" s="37"/>
      <c r="E7" s="37">
        <f>B7*0.077</f>
        <v>11.935</v>
      </c>
      <c r="Q7" s="64"/>
      <c r="R7" s="64"/>
      <c r="S7" s="64"/>
      <c r="T7" s="2">
        <v>59</v>
      </c>
      <c r="U7" s="2">
        <f>T7*0.081</f>
        <v>4.7789999999999999</v>
      </c>
      <c r="V7" s="66">
        <v>8.1</v>
      </c>
      <c r="W7" s="2">
        <f>T7+U7</f>
        <v>63.778999999999996</v>
      </c>
    </row>
    <row r="8" spans="1:23" s="8" customFormat="1" x14ac:dyDescent="0.25">
      <c r="A8" s="42" t="s">
        <v>19</v>
      </c>
      <c r="B8" s="31">
        <v>2003.4</v>
      </c>
      <c r="C8" s="38">
        <f>B8</f>
        <v>2003.4</v>
      </c>
      <c r="D8" s="31">
        <f>B8*0.081</f>
        <v>162.27540000000002</v>
      </c>
      <c r="E8" s="31"/>
      <c r="F8" s="31"/>
      <c r="G8" s="31"/>
      <c r="H8" s="38"/>
      <c r="I8" s="40"/>
      <c r="J8" s="7"/>
      <c r="K8" s="7" t="s">
        <v>18</v>
      </c>
      <c r="L8" s="7"/>
      <c r="M8" s="7"/>
      <c r="N8" s="7"/>
      <c r="O8" s="7"/>
      <c r="Q8" s="67" t="s">
        <v>26</v>
      </c>
      <c r="S8" s="11"/>
      <c r="T8" s="11"/>
      <c r="U8" s="10">
        <f>U7-U6</f>
        <v>0.22900000000000009</v>
      </c>
      <c r="V8" s="66"/>
      <c r="W8"/>
    </row>
    <row r="9" spans="1:23" s="11" customFormat="1" x14ac:dyDescent="0.25">
      <c r="A9" s="19">
        <v>6000</v>
      </c>
      <c r="B9" s="18"/>
      <c r="C9" s="20">
        <v>3785.5</v>
      </c>
      <c r="D9" s="18">
        <f>C9*0.081</f>
        <v>306.62549999999999</v>
      </c>
      <c r="E9" s="18"/>
      <c r="F9" s="18"/>
      <c r="G9" s="18"/>
      <c r="H9" s="20"/>
      <c r="I9" s="24"/>
      <c r="J9" s="10"/>
      <c r="K9" s="10" t="s">
        <v>22</v>
      </c>
      <c r="L9" s="10"/>
      <c r="M9" s="10"/>
      <c r="N9" s="10"/>
      <c r="O9" s="10"/>
      <c r="Q9" s="67"/>
    </row>
    <row r="10" spans="1:23" x14ac:dyDescent="0.25">
      <c r="C10" s="13">
        <f>SUM(B6:B9)</f>
        <v>578379.03</v>
      </c>
      <c r="Q10" s="71" t="s">
        <v>37</v>
      </c>
      <c r="R10">
        <v>240279</v>
      </c>
      <c r="S10" s="65">
        <v>45429</v>
      </c>
      <c r="T10" s="2">
        <v>829</v>
      </c>
      <c r="U10" s="2">
        <v>63.85</v>
      </c>
      <c r="V10" s="66">
        <v>7.7</v>
      </c>
      <c r="W10" s="2">
        <f>T10+U10</f>
        <v>892.85</v>
      </c>
    </row>
    <row r="11" spans="1:23" s="11" customFormat="1" x14ac:dyDescent="0.25">
      <c r="A11" s="6">
        <v>6010</v>
      </c>
      <c r="B11" s="31">
        <v>1676.4</v>
      </c>
      <c r="C11" s="12"/>
      <c r="D11" s="7">
        <f>B11*0.081</f>
        <v>135.78840000000002</v>
      </c>
      <c r="E11" s="10"/>
      <c r="F11" s="10"/>
      <c r="G11" s="10"/>
      <c r="H11" s="13"/>
      <c r="I11" s="25"/>
      <c r="J11" s="10"/>
      <c r="K11" s="7" t="s">
        <v>20</v>
      </c>
      <c r="L11" s="10"/>
      <c r="M11" s="10"/>
      <c r="N11" s="10"/>
      <c r="O11" s="10"/>
      <c r="Q11" s="64"/>
      <c r="R11" s="64"/>
      <c r="S11" s="64"/>
      <c r="T11" s="2">
        <v>829</v>
      </c>
      <c r="U11" s="2">
        <f>T11*0.081</f>
        <v>67.149000000000001</v>
      </c>
      <c r="V11" s="66">
        <v>8.1</v>
      </c>
      <c r="W11" s="2">
        <f>T11+U11</f>
        <v>896.149</v>
      </c>
    </row>
    <row r="12" spans="1:23" x14ac:dyDescent="0.25">
      <c r="A12" s="1">
        <v>6010</v>
      </c>
      <c r="B12" s="32">
        <v>237</v>
      </c>
      <c r="C12" s="13">
        <f>B12+B11</f>
        <v>1913.4</v>
      </c>
      <c r="F12" s="2">
        <f>B12*0.026</f>
        <v>6.1619999999999999</v>
      </c>
      <c r="K12" s="7" t="s">
        <v>21</v>
      </c>
      <c r="Q12" s="67" t="s">
        <v>26</v>
      </c>
      <c r="S12" s="11"/>
      <c r="T12" s="11"/>
      <c r="U12" s="10">
        <f>U11-U10</f>
        <v>3.2989999999999995</v>
      </c>
      <c r="V12" s="66"/>
    </row>
    <row r="13" spans="1:23" x14ac:dyDescent="0.25">
      <c r="B13" s="32"/>
      <c r="C13" s="13">
        <f>SUM(B6:B12)</f>
        <v>580292.43000000005</v>
      </c>
      <c r="Q13" s="71"/>
    </row>
    <row r="14" spans="1:23" x14ac:dyDescent="0.25">
      <c r="B14" s="32"/>
      <c r="Q14" s="68" t="s">
        <v>38</v>
      </c>
      <c r="S14" s="69"/>
      <c r="T14" s="69"/>
      <c r="U14" s="25">
        <f>U8+U12</f>
        <v>3.5279999999999996</v>
      </c>
      <c r="V14" s="66"/>
    </row>
    <row r="15" spans="1:23" s="30" customFormat="1" x14ac:dyDescent="0.25">
      <c r="A15" s="26">
        <v>6060</v>
      </c>
      <c r="B15" s="27">
        <v>-24487.25</v>
      </c>
      <c r="C15" s="28">
        <f>B15</f>
        <v>-24487.25</v>
      </c>
      <c r="D15" s="27">
        <f>B15*0.081</f>
        <v>-1983.4672500000001</v>
      </c>
      <c r="E15" s="27"/>
      <c r="F15" s="27"/>
      <c r="G15" s="27"/>
      <c r="H15" s="28"/>
      <c r="I15" s="29"/>
      <c r="J15" s="27"/>
      <c r="K15" s="79" t="s">
        <v>40</v>
      </c>
      <c r="L15" s="72" t="s">
        <v>23</v>
      </c>
      <c r="M15" s="73">
        <v>580292.43000000005</v>
      </c>
      <c r="N15" s="73" t="s">
        <v>24</v>
      </c>
      <c r="O15" s="27"/>
    </row>
    <row r="16" spans="1:23" s="11" customFormat="1" x14ac:dyDescent="0.25">
      <c r="A16" s="9"/>
      <c r="B16" s="33"/>
      <c r="D16" s="10"/>
      <c r="E16" s="10"/>
      <c r="F16" s="10"/>
      <c r="G16" s="10"/>
      <c r="H16" s="12"/>
      <c r="I16" s="25"/>
      <c r="J16" s="10"/>
      <c r="K16" s="80"/>
      <c r="L16" s="74">
        <v>6010</v>
      </c>
      <c r="M16" s="74">
        <v>-1913.4</v>
      </c>
      <c r="N16" s="74" t="s">
        <v>24</v>
      </c>
      <c r="O16" s="10"/>
    </row>
    <row r="17" spans="1:15" x14ac:dyDescent="0.25">
      <c r="A17" s="1">
        <v>2013</v>
      </c>
      <c r="B17" s="32">
        <v>5938.05</v>
      </c>
      <c r="D17" s="2">
        <f>B17*0.081</f>
        <v>480.98205000000002</v>
      </c>
      <c r="K17" s="77"/>
      <c r="L17" s="74">
        <v>6000</v>
      </c>
      <c r="M17" s="74">
        <v>-155</v>
      </c>
      <c r="N17" s="74" t="s">
        <v>24</v>
      </c>
    </row>
    <row r="18" spans="1:15" x14ac:dyDescent="0.25">
      <c r="A18" s="1">
        <v>6600</v>
      </c>
      <c r="B18" s="63">
        <v>-68.2</v>
      </c>
      <c r="D18" s="2">
        <f>B18*0.081</f>
        <v>-5.5242000000000004</v>
      </c>
      <c r="K18" s="77"/>
      <c r="L18" s="75">
        <v>6000</v>
      </c>
      <c r="M18" s="75">
        <f>SUM(M15:M17)</f>
        <v>578224.03</v>
      </c>
      <c r="N18" s="76"/>
    </row>
    <row r="19" spans="1:15" x14ac:dyDescent="0.25">
      <c r="A19" s="1">
        <v>6601</v>
      </c>
      <c r="B19" s="32">
        <v>-45216.3</v>
      </c>
      <c r="D19" s="2">
        <f>B19*0.081</f>
        <v>-3662.5203000000001</v>
      </c>
      <c r="K19" s="77"/>
      <c r="L19" s="77"/>
      <c r="M19" s="76"/>
      <c r="N19" s="76"/>
    </row>
    <row r="20" spans="1:15" s="8" customFormat="1" x14ac:dyDescent="0.25">
      <c r="A20" s="6">
        <v>6602</v>
      </c>
      <c r="B20" s="31">
        <v>-4611.1000000000004</v>
      </c>
      <c r="C20" s="38"/>
      <c r="D20" s="7"/>
      <c r="E20" s="7">
        <f>B20*0.077</f>
        <v>-355.05470000000003</v>
      </c>
      <c r="F20" s="7"/>
      <c r="G20" s="7"/>
      <c r="H20" s="38"/>
      <c r="I20" s="5"/>
      <c r="J20" s="7"/>
      <c r="K20" s="81"/>
      <c r="L20" s="77">
        <v>6000</v>
      </c>
      <c r="M20" s="76">
        <v>582009.53</v>
      </c>
      <c r="N20" s="76" t="s">
        <v>25</v>
      </c>
      <c r="O20" s="7"/>
    </row>
    <row r="21" spans="1:15" x14ac:dyDescent="0.25">
      <c r="A21" s="1">
        <v>6604</v>
      </c>
      <c r="B21" s="32">
        <v>-69.5</v>
      </c>
      <c r="D21" s="2">
        <f>B21*0.081</f>
        <v>-5.6295000000000002</v>
      </c>
      <c r="K21" s="77"/>
      <c r="L21" s="78" t="s">
        <v>26</v>
      </c>
      <c r="M21" s="78">
        <f>M20-M18</f>
        <v>3785.5</v>
      </c>
      <c r="N21" s="76"/>
    </row>
    <row r="22" spans="1:15" x14ac:dyDescent="0.25">
      <c r="B22" s="32"/>
      <c r="K22" s="77"/>
      <c r="L22" s="76"/>
      <c r="M22" s="76"/>
      <c r="N22" s="76"/>
    </row>
    <row r="23" spans="1:15" x14ac:dyDescent="0.25">
      <c r="A23" s="1">
        <v>7450</v>
      </c>
      <c r="B23" s="32">
        <v>1833.5</v>
      </c>
      <c r="E23" s="7">
        <f>B23*0.077</f>
        <v>141.17949999999999</v>
      </c>
    </row>
    <row r="24" spans="1:15" x14ac:dyDescent="0.25">
      <c r="A24" s="1">
        <v>7500</v>
      </c>
      <c r="B24" s="32">
        <v>0</v>
      </c>
      <c r="E24" s="7">
        <f>B24*0.077</f>
        <v>0</v>
      </c>
    </row>
    <row r="25" spans="1:15" x14ac:dyDescent="0.25">
      <c r="B25" s="38">
        <v>-0.35</v>
      </c>
    </row>
    <row r="26" spans="1:15" s="4" customFormat="1" x14ac:dyDescent="0.25">
      <c r="A26" s="21" t="s">
        <v>11</v>
      </c>
      <c r="B26" s="22">
        <f>SUM(B6:B25)</f>
        <v>513611.2800000002</v>
      </c>
      <c r="C26" s="23"/>
      <c r="D26" s="22">
        <f>SUM(D6:D24)</f>
        <v>42102.401129999991</v>
      </c>
      <c r="E26" s="22">
        <f>SUM(E6:E24)</f>
        <v>-201.94020000000003</v>
      </c>
      <c r="F26" s="22">
        <f>SUM(F6:F24)</f>
        <v>6.1619999999999999</v>
      </c>
      <c r="G26" s="22">
        <f>SUM(G6:G24)</f>
        <v>0</v>
      </c>
      <c r="H26" s="22"/>
      <c r="I26" s="22">
        <f>SUM(D26:H26)</f>
        <v>41906.62292999999</v>
      </c>
      <c r="J26" s="5"/>
      <c r="K26" s="5" t="s">
        <v>27</v>
      </c>
      <c r="L26" s="5"/>
      <c r="M26" s="5"/>
      <c r="N26" s="5"/>
      <c r="O26" s="5"/>
    </row>
    <row r="28" spans="1:15" x14ac:dyDescent="0.25">
      <c r="A28" s="1">
        <v>1061</v>
      </c>
      <c r="D28" s="2">
        <v>3373.87</v>
      </c>
      <c r="F28" s="2">
        <v>9.15</v>
      </c>
      <c r="I28" s="5">
        <f>SUM(D28:H28)</f>
        <v>3383.02</v>
      </c>
      <c r="K28" s="2"/>
    </row>
    <row r="29" spans="1:15" x14ac:dyDescent="0.25">
      <c r="A29" s="1">
        <v>1063</v>
      </c>
      <c r="H29" s="2">
        <v>13633.35</v>
      </c>
      <c r="I29" s="5">
        <f>SUM(D29:H29)</f>
        <v>13633.35</v>
      </c>
      <c r="K29" s="2"/>
    </row>
    <row r="30" spans="1:15" x14ac:dyDescent="0.25">
      <c r="A30" s="1">
        <v>1062</v>
      </c>
      <c r="D30" s="2">
        <v>8086.1</v>
      </c>
      <c r="F30" s="2">
        <v>5.45</v>
      </c>
      <c r="H30" s="2">
        <v>91.1</v>
      </c>
      <c r="I30" s="5">
        <f>SUM(D30:H30)</f>
        <v>8182.6500000000005</v>
      </c>
      <c r="K30" s="2"/>
    </row>
    <row r="32" spans="1:15" s="4" customFormat="1" x14ac:dyDescent="0.25">
      <c r="A32" s="21" t="s">
        <v>13</v>
      </c>
      <c r="B32" s="22"/>
      <c r="C32" s="23"/>
      <c r="D32" s="22">
        <f>SUM(D28:D31)</f>
        <v>11459.970000000001</v>
      </c>
      <c r="E32" s="22">
        <f>SUM(E28:E31)</f>
        <v>0</v>
      </c>
      <c r="F32" s="22">
        <f>SUM(F28:F31)</f>
        <v>14.600000000000001</v>
      </c>
      <c r="G32" s="22">
        <f>SUM(G28:G31)</f>
        <v>0</v>
      </c>
      <c r="H32" s="22">
        <f>SUM(H28:H31)</f>
        <v>13724.45</v>
      </c>
      <c r="I32" s="22">
        <f>SUM(D32:H32)</f>
        <v>25199.020000000004</v>
      </c>
      <c r="J32" s="5"/>
      <c r="K32" s="5"/>
      <c r="L32" s="5"/>
      <c r="M32" s="5"/>
      <c r="N32" s="5"/>
      <c r="O32" s="5"/>
    </row>
    <row r="34" spans="1:15" x14ac:dyDescent="0.25">
      <c r="A34" s="3" t="s">
        <v>14</v>
      </c>
      <c r="I34" s="5">
        <f>I26-I32</f>
        <v>16707.602929999986</v>
      </c>
    </row>
    <row r="36" spans="1:15" s="8" customFormat="1" x14ac:dyDescent="0.25">
      <c r="A36" s="82" t="s">
        <v>16</v>
      </c>
      <c r="B36" s="83"/>
      <c r="C36" s="84"/>
      <c r="D36" s="85">
        <v>0.6</v>
      </c>
      <c r="E36" s="85"/>
      <c r="F36" s="85"/>
      <c r="G36" s="85"/>
      <c r="H36" s="84"/>
      <c r="I36" s="86">
        <f>D36</f>
        <v>0.6</v>
      </c>
      <c r="J36" s="7"/>
      <c r="K36" s="7"/>
      <c r="L36" s="7"/>
      <c r="M36" s="7"/>
      <c r="N36" s="7"/>
      <c r="O36" s="7"/>
    </row>
    <row r="37" spans="1:15" x14ac:dyDescent="0.25">
      <c r="A37" s="48" t="s">
        <v>14</v>
      </c>
      <c r="B37" s="46"/>
      <c r="C37" s="45"/>
      <c r="D37" s="47"/>
      <c r="E37" s="47"/>
      <c r="F37" s="47"/>
      <c r="G37" s="47"/>
      <c r="H37" s="47"/>
      <c r="I37" s="47">
        <f>I34+I36</f>
        <v>16708.202929999985</v>
      </c>
    </row>
  </sheetData>
  <pageMargins left="0.70866141732283472" right="0.70866141732283472" top="0.74803149606299213" bottom="0.74803149606299213" header="0.31496062992125984" footer="0.31496062992125984"/>
  <pageSetup paperSize="9"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AF4D-979D-4A46-921A-B051BE33EA77}">
  <sheetPr>
    <pageSetUpPr fitToPage="1"/>
  </sheetPr>
  <dimension ref="A1:X39"/>
  <sheetViews>
    <sheetView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B43" sqref="B43"/>
    </sheetView>
  </sheetViews>
  <sheetFormatPr baseColWidth="10" defaultRowHeight="15" outlineLevelCol="1" x14ac:dyDescent="0.25"/>
  <cols>
    <col min="1" max="1" width="11.42578125" style="1"/>
    <col min="2" max="2" width="11.42578125" style="2"/>
    <col min="3" max="3" width="11.42578125" style="13"/>
    <col min="4" max="7" width="10.28515625" style="2" customWidth="1"/>
    <col min="8" max="8" width="10.28515625" style="13" customWidth="1"/>
    <col min="9" max="9" width="10.28515625" style="5" customWidth="1"/>
    <col min="10" max="10" width="4.140625" style="2" customWidth="1"/>
    <col min="11" max="11" width="12.85546875" style="7" customWidth="1" outlineLevel="1"/>
    <col min="12" max="12" width="25.140625" style="56" customWidth="1" outlineLevel="1"/>
    <col min="13" max="16" width="11.42578125" style="2"/>
    <col min="17" max="17" width="17.5703125" bestFit="1" customWidth="1"/>
    <col min="18" max="18" width="10.42578125" bestFit="1" customWidth="1"/>
    <col min="19" max="19" width="10.140625" bestFit="1" customWidth="1"/>
    <col min="20" max="20" width="6.5703125" bestFit="1" customWidth="1"/>
    <col min="21" max="21" width="5.5703125" bestFit="1" customWidth="1"/>
    <col min="22" max="22" width="9.140625" bestFit="1" customWidth="1"/>
    <col min="23" max="23" width="7" bestFit="1" customWidth="1"/>
  </cols>
  <sheetData>
    <row r="1" spans="1:24" x14ac:dyDescent="0.25">
      <c r="A1" s="1" t="s">
        <v>2</v>
      </c>
    </row>
    <row r="2" spans="1:24" x14ac:dyDescent="0.25">
      <c r="A2" s="1" t="s">
        <v>1</v>
      </c>
    </row>
    <row r="3" spans="1:24" x14ac:dyDescent="0.25">
      <c r="A3" s="3" t="s">
        <v>8</v>
      </c>
    </row>
    <row r="5" spans="1:24" s="4" customFormat="1" ht="30" x14ac:dyDescent="0.25">
      <c r="A5" s="14" t="s">
        <v>0</v>
      </c>
      <c r="B5" s="15" t="s">
        <v>9</v>
      </c>
      <c r="C5" s="16" t="s">
        <v>10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12</v>
      </c>
      <c r="I5" s="17" t="s">
        <v>7</v>
      </c>
      <c r="J5" s="5"/>
      <c r="K5" s="7" t="s">
        <v>29</v>
      </c>
      <c r="L5" s="57" t="s">
        <v>17</v>
      </c>
      <c r="M5" s="5"/>
      <c r="N5" s="5"/>
      <c r="O5" s="5"/>
      <c r="P5" s="5"/>
      <c r="Q5" s="4" t="s">
        <v>16</v>
      </c>
      <c r="R5" s="64" t="s">
        <v>30</v>
      </c>
      <c r="S5" s="64" t="s">
        <v>31</v>
      </c>
      <c r="T5" s="64" t="s">
        <v>32</v>
      </c>
      <c r="U5" s="64" t="s">
        <v>33</v>
      </c>
      <c r="V5" s="64" t="s">
        <v>34</v>
      </c>
      <c r="W5" s="64" t="s">
        <v>35</v>
      </c>
    </row>
    <row r="6" spans="1:24" x14ac:dyDescent="0.25">
      <c r="A6" s="1">
        <v>6000</v>
      </c>
      <c r="B6" s="2">
        <f>600581.93-888</f>
        <v>599693.93000000005</v>
      </c>
      <c r="D6" s="2">
        <f>B6*0.081</f>
        <v>48575.208330000009</v>
      </c>
      <c r="K6" s="55"/>
      <c r="Q6" s="71" t="s">
        <v>39</v>
      </c>
      <c r="R6">
        <v>240072</v>
      </c>
      <c r="S6" s="65">
        <v>45320</v>
      </c>
      <c r="T6" s="2">
        <v>155</v>
      </c>
      <c r="U6" s="2">
        <v>11.95</v>
      </c>
      <c r="V6" s="66">
        <v>7.7</v>
      </c>
      <c r="W6">
        <f>166.95</f>
        <v>166.95</v>
      </c>
    </row>
    <row r="7" spans="1:24" s="43" customFormat="1" x14ac:dyDescent="0.25">
      <c r="A7" s="42">
        <v>6075</v>
      </c>
      <c r="B7" s="31">
        <f>640132.13-B6-B8</f>
        <v>2003.3999999999505</v>
      </c>
      <c r="C7" s="38">
        <f>B7</f>
        <v>2003.3999999999505</v>
      </c>
      <c r="D7" s="2">
        <f>B7*0.081</f>
        <v>162.27539999999601</v>
      </c>
      <c r="E7" s="31"/>
      <c r="F7" s="31"/>
      <c r="G7" s="31"/>
      <c r="H7" s="38"/>
      <c r="I7" s="40"/>
      <c r="J7" s="31"/>
      <c r="K7" s="55"/>
      <c r="L7" s="58"/>
      <c r="M7" s="31"/>
      <c r="N7" s="31"/>
      <c r="O7" s="31"/>
      <c r="P7" s="31"/>
      <c r="Q7" s="64"/>
      <c r="R7" s="64"/>
      <c r="S7" s="64"/>
      <c r="T7" s="2">
        <v>155</v>
      </c>
      <c r="U7" s="2">
        <v>12.55</v>
      </c>
      <c r="V7" s="66">
        <v>8.1</v>
      </c>
      <c r="W7" s="70">
        <f>T7+U7</f>
        <v>167.55</v>
      </c>
      <c r="X7" s="70"/>
    </row>
    <row r="8" spans="1:24" s="41" customFormat="1" x14ac:dyDescent="0.25">
      <c r="A8" s="39">
        <v>6100</v>
      </c>
      <c r="B8" s="32">
        <v>38434.800000000003</v>
      </c>
      <c r="C8" s="13">
        <f>B6+B7+B8</f>
        <v>640132.13</v>
      </c>
      <c r="D8" s="2">
        <f>B8*0.081</f>
        <v>3113.2188000000006</v>
      </c>
      <c r="E8" s="33"/>
      <c r="F8" s="33"/>
      <c r="G8" s="33"/>
      <c r="H8" s="12"/>
      <c r="I8" s="49"/>
      <c r="J8" s="33"/>
      <c r="K8" s="7">
        <f>51851.32</f>
        <v>51851.32</v>
      </c>
      <c r="L8" s="58"/>
      <c r="M8" s="32"/>
      <c r="N8" s="32"/>
      <c r="O8" s="32"/>
      <c r="P8" s="32"/>
      <c r="Q8" s="67" t="s">
        <v>26</v>
      </c>
      <c r="S8" s="11"/>
      <c r="T8" s="11"/>
      <c r="U8" s="10">
        <f>U7-U6</f>
        <v>0.60000000000000142</v>
      </c>
      <c r="V8" s="66"/>
      <c r="W8"/>
      <c r="X8"/>
    </row>
    <row r="9" spans="1:24" s="41" customFormat="1" x14ac:dyDescent="0.25">
      <c r="A9" s="39"/>
      <c r="B9" s="32"/>
      <c r="C9" s="13"/>
      <c r="D9" s="31"/>
      <c r="E9" s="33"/>
      <c r="F9" s="33"/>
      <c r="G9" s="33"/>
      <c r="H9" s="12"/>
      <c r="I9" s="49"/>
      <c r="J9" s="33"/>
      <c r="K9" s="55"/>
      <c r="L9" s="58"/>
      <c r="M9" s="32"/>
      <c r="N9" s="32"/>
      <c r="O9" s="32"/>
      <c r="P9" s="32"/>
    </row>
    <row r="10" spans="1:24" s="8" customFormat="1" x14ac:dyDescent="0.25">
      <c r="A10" s="6">
        <v>6000</v>
      </c>
      <c r="B10" s="7">
        <v>888</v>
      </c>
      <c r="C10" s="38">
        <f>B6+B10</f>
        <v>600581.93000000005</v>
      </c>
      <c r="D10" s="7"/>
      <c r="E10" s="7">
        <f>B10*0.077</f>
        <v>68.376000000000005</v>
      </c>
      <c r="F10" s="7"/>
      <c r="G10" s="7"/>
      <c r="H10" s="38"/>
      <c r="I10" s="5"/>
      <c r="J10" s="7"/>
      <c r="K10" s="31">
        <v>68.400000000000006</v>
      </c>
      <c r="L10" s="56"/>
      <c r="M10" s="7"/>
      <c r="N10" s="7"/>
      <c r="O10" s="7"/>
      <c r="P10" s="7"/>
    </row>
    <row r="11" spans="1:24" s="11" customFormat="1" x14ac:dyDescent="0.25">
      <c r="A11" s="6">
        <v>6010</v>
      </c>
      <c r="B11" s="7">
        <v>838.2</v>
      </c>
      <c r="C11" s="13"/>
      <c r="D11" s="7">
        <v>67.900000000000006</v>
      </c>
      <c r="E11" s="10"/>
      <c r="F11" s="10"/>
      <c r="G11" s="10"/>
      <c r="H11" s="13"/>
      <c r="I11" s="25"/>
      <c r="J11" s="10"/>
      <c r="K11" s="31">
        <v>67.900000000000006</v>
      </c>
      <c r="L11" s="59"/>
      <c r="M11" s="10"/>
      <c r="N11" s="10"/>
      <c r="O11" s="10"/>
      <c r="P11" s="10"/>
    </row>
    <row r="12" spans="1:24" x14ac:dyDescent="0.25">
      <c r="A12" s="1">
        <v>6010</v>
      </c>
      <c r="B12" s="2">
        <f>4905.6-838.2</f>
        <v>4067.4000000000005</v>
      </c>
      <c r="C12" s="13">
        <f>B12+B11</f>
        <v>4905.6000000000004</v>
      </c>
      <c r="F12" s="2">
        <f>B12*0.026</f>
        <v>105.75240000000001</v>
      </c>
      <c r="K12" s="31">
        <v>105.75240000000001</v>
      </c>
    </row>
    <row r="13" spans="1:24" s="11" customFormat="1" x14ac:dyDescent="0.25">
      <c r="A13" s="9"/>
      <c r="B13" s="10"/>
      <c r="C13" s="12"/>
      <c r="D13" s="2"/>
      <c r="E13" s="2"/>
      <c r="F13" s="2"/>
      <c r="G13" s="2"/>
      <c r="H13" s="13"/>
      <c r="I13" s="5"/>
      <c r="J13" s="2"/>
      <c r="K13" s="31">
        <v>-256.14999999999998</v>
      </c>
      <c r="L13" s="59"/>
      <c r="M13" s="10"/>
      <c r="N13" s="10"/>
      <c r="O13" s="10"/>
      <c r="P13" s="10"/>
    </row>
    <row r="14" spans="1:24" x14ac:dyDescent="0.25">
      <c r="A14" s="1">
        <v>2013</v>
      </c>
      <c r="B14" s="2">
        <v>-3163.05</v>
      </c>
      <c r="D14" s="2">
        <f>B14*0.081</f>
        <v>-256.20705000000004</v>
      </c>
      <c r="K14" s="31">
        <v>-24.41</v>
      </c>
    </row>
    <row r="15" spans="1:24" x14ac:dyDescent="0.25">
      <c r="A15" s="1">
        <v>6600</v>
      </c>
      <c r="B15" s="2">
        <v>-301.16000000000003</v>
      </c>
      <c r="D15" s="2">
        <f>B15*0.081</f>
        <v>-24.393960000000003</v>
      </c>
      <c r="E15" s="27"/>
      <c r="F15" s="27"/>
      <c r="G15" s="27"/>
      <c r="H15" s="28"/>
      <c r="I15" s="29"/>
      <c r="J15" s="27"/>
      <c r="K15" s="31">
        <v>-1708</v>
      </c>
    </row>
    <row r="16" spans="1:24" x14ac:dyDescent="0.25">
      <c r="A16" s="1">
        <v>6601</v>
      </c>
      <c r="B16" s="2">
        <v>-21085.9</v>
      </c>
      <c r="D16" s="2">
        <f>B16*0.081</f>
        <v>-1707.9579000000001</v>
      </c>
      <c r="E16" s="10"/>
      <c r="F16" s="10"/>
      <c r="G16" s="10"/>
      <c r="H16" s="12"/>
      <c r="I16" s="25"/>
      <c r="J16" s="10"/>
      <c r="K16" s="31"/>
    </row>
    <row r="17" spans="1:16" x14ac:dyDescent="0.25">
      <c r="K17" s="31">
        <v>114.4</v>
      </c>
    </row>
    <row r="18" spans="1:16" x14ac:dyDescent="0.25">
      <c r="A18" s="1">
        <v>7005</v>
      </c>
      <c r="B18" s="2">
        <v>1485.35</v>
      </c>
      <c r="E18" s="2">
        <f>B18*0.077</f>
        <v>114.37195</v>
      </c>
      <c r="K18" s="31">
        <v>-49.3</v>
      </c>
    </row>
    <row r="19" spans="1:16" x14ac:dyDescent="0.25">
      <c r="A19" s="1">
        <v>7500</v>
      </c>
      <c r="B19" s="2">
        <v>-640.25</v>
      </c>
      <c r="E19" s="2">
        <f>B19*0.077</f>
        <v>-49.299250000000001</v>
      </c>
      <c r="K19" s="31"/>
    </row>
    <row r="20" spans="1:16" x14ac:dyDescent="0.25">
      <c r="K20" s="10"/>
    </row>
    <row r="21" spans="1:16" x14ac:dyDescent="0.25">
      <c r="A21" s="1">
        <v>2018</v>
      </c>
      <c r="I21" s="5">
        <f>D24+E24</f>
        <v>50063.492320000012</v>
      </c>
      <c r="K21" s="7">
        <f>SUM(K6:K18)-K12</f>
        <v>50064.159999999996</v>
      </c>
    </row>
    <row r="22" spans="1:16" s="41" customFormat="1" x14ac:dyDescent="0.25">
      <c r="A22" s="39">
        <v>2019</v>
      </c>
      <c r="B22" s="32"/>
      <c r="C22" s="13"/>
      <c r="D22" s="31"/>
      <c r="E22" s="31"/>
      <c r="F22" s="31"/>
      <c r="G22" s="31"/>
      <c r="H22" s="38"/>
      <c r="I22" s="40">
        <f>F24</f>
        <v>105.75240000000001</v>
      </c>
      <c r="J22" s="32"/>
      <c r="K22" s="31">
        <f>K12</f>
        <v>105.75240000000001</v>
      </c>
      <c r="L22" s="58"/>
      <c r="M22" s="32"/>
      <c r="N22" s="32"/>
      <c r="O22" s="32"/>
      <c r="P22" s="32"/>
    </row>
    <row r="23" spans="1:16" s="41" customFormat="1" x14ac:dyDescent="0.25">
      <c r="A23" s="39"/>
      <c r="B23" s="32"/>
      <c r="C23" s="13"/>
      <c r="D23" s="31"/>
      <c r="E23" s="31"/>
      <c r="F23" s="31"/>
      <c r="G23" s="31"/>
      <c r="H23" s="38"/>
      <c r="I23" s="40"/>
      <c r="J23" s="32"/>
      <c r="K23" s="31"/>
      <c r="L23" s="58"/>
      <c r="M23" s="32"/>
      <c r="N23" s="32"/>
      <c r="O23" s="32"/>
      <c r="P23" s="32"/>
    </row>
    <row r="24" spans="1:16" s="50" customFormat="1" x14ac:dyDescent="0.25">
      <c r="A24" s="61" t="s">
        <v>11</v>
      </c>
      <c r="B24" s="54"/>
      <c r="C24" s="62"/>
      <c r="D24" s="53">
        <f>SUM(D6:D19)</f>
        <v>49930.043620000011</v>
      </c>
      <c r="E24" s="53">
        <f>SUM(E6:E19)</f>
        <v>133.4487</v>
      </c>
      <c r="F24" s="53">
        <f>SUM(F6:F19)</f>
        <v>105.75240000000001</v>
      </c>
      <c r="G24" s="53">
        <f>SUM(G6:G19)</f>
        <v>0</v>
      </c>
      <c r="H24" s="52"/>
      <c r="I24" s="54">
        <f>SUM(D24:H24)</f>
        <v>50169.24472000001</v>
      </c>
      <c r="J24" s="32"/>
      <c r="K24" s="51">
        <f>K22+K21</f>
        <v>50169.912399999994</v>
      </c>
      <c r="L24" s="60"/>
      <c r="M24" s="40"/>
      <c r="N24" s="40"/>
      <c r="O24" s="40"/>
      <c r="P24" s="40"/>
    </row>
    <row r="25" spans="1:16" s="41" customFormat="1" x14ac:dyDescent="0.25">
      <c r="A25" s="39"/>
      <c r="B25" s="32"/>
      <c r="C25" s="13"/>
      <c r="D25" s="32"/>
      <c r="E25" s="32"/>
      <c r="F25" s="32"/>
      <c r="G25" s="32"/>
      <c r="H25" s="13"/>
      <c r="I25" s="40"/>
      <c r="J25" s="32"/>
      <c r="K25" s="31"/>
      <c r="L25" s="58"/>
      <c r="M25" s="32"/>
      <c r="N25" s="32"/>
      <c r="O25" s="32"/>
      <c r="P25" s="32"/>
    </row>
    <row r="26" spans="1:16" s="41" customFormat="1" x14ac:dyDescent="0.25">
      <c r="A26" s="39">
        <v>1061</v>
      </c>
      <c r="B26" s="32">
        <v>71848.56</v>
      </c>
      <c r="C26" s="13"/>
      <c r="D26" s="32">
        <v>5667.45</v>
      </c>
      <c r="E26" s="31">
        <v>-142.80000000000001</v>
      </c>
      <c r="F26" s="32">
        <v>81.45</v>
      </c>
      <c r="G26" s="32"/>
      <c r="H26" s="13"/>
      <c r="I26" s="40">
        <f>SUM(D26:H26)</f>
        <v>5606.0999999999995</v>
      </c>
      <c r="J26" s="32"/>
      <c r="K26" s="31">
        <f>I26</f>
        <v>5606.0999999999995</v>
      </c>
      <c r="L26" s="58"/>
      <c r="M26" s="32"/>
      <c r="N26" s="32"/>
      <c r="O26" s="32"/>
      <c r="P26" s="32"/>
    </row>
    <row r="27" spans="1:16" s="41" customFormat="1" x14ac:dyDescent="0.25">
      <c r="A27" s="39">
        <v>1063</v>
      </c>
      <c r="B27" s="32">
        <v>24786.45</v>
      </c>
      <c r="C27" s="13"/>
      <c r="D27" s="32"/>
      <c r="E27" s="31"/>
      <c r="F27" s="32"/>
      <c r="G27" s="32"/>
      <c r="H27" s="13">
        <v>24786.45</v>
      </c>
      <c r="I27" s="40">
        <f>SUM(D27:H27)</f>
        <v>24786.45</v>
      </c>
      <c r="J27" s="32"/>
      <c r="K27" s="31">
        <f>I27</f>
        <v>24786.45</v>
      </c>
      <c r="L27" s="58"/>
      <c r="M27" s="32"/>
      <c r="N27" s="32"/>
      <c r="O27" s="32"/>
      <c r="P27" s="32"/>
    </row>
    <row r="28" spans="1:16" s="41" customFormat="1" x14ac:dyDescent="0.25">
      <c r="A28" s="39">
        <v>1062</v>
      </c>
      <c r="B28" s="32">
        <v>140410.10999999999</v>
      </c>
      <c r="C28" s="13"/>
      <c r="D28" s="32">
        <v>11306.4</v>
      </c>
      <c r="E28" s="32">
        <v>21.35</v>
      </c>
      <c r="F28" s="32"/>
      <c r="G28" s="32"/>
      <c r="H28" s="13"/>
      <c r="I28" s="40">
        <f>SUM(D28:H28)</f>
        <v>11327.75</v>
      </c>
      <c r="J28" s="32"/>
      <c r="K28" s="31">
        <f>I28</f>
        <v>11327.75</v>
      </c>
      <c r="L28" s="58"/>
      <c r="M28" s="32"/>
      <c r="N28" s="32"/>
      <c r="O28" s="32"/>
      <c r="P28" s="32"/>
    </row>
    <row r="29" spans="1:16" s="41" customFormat="1" x14ac:dyDescent="0.25">
      <c r="A29" s="39"/>
      <c r="B29" s="32"/>
      <c r="C29" s="13"/>
      <c r="D29" s="40"/>
      <c r="E29" s="40"/>
      <c r="F29" s="40"/>
      <c r="G29" s="40"/>
      <c r="H29" s="40"/>
      <c r="I29" s="40"/>
      <c r="J29" s="40"/>
      <c r="K29" s="31"/>
      <c r="L29" s="58"/>
      <c r="M29" s="32"/>
      <c r="N29" s="32"/>
      <c r="O29" s="32"/>
      <c r="P29" s="32"/>
    </row>
    <row r="30" spans="1:16" s="50" customFormat="1" x14ac:dyDescent="0.25">
      <c r="A30" s="61" t="s">
        <v>13</v>
      </c>
      <c r="B30" s="54"/>
      <c r="C30" s="62"/>
      <c r="D30" s="53">
        <f>SUM(D26:D29)</f>
        <v>16973.849999999999</v>
      </c>
      <c r="E30" s="53">
        <f>SUM(E26:E29)</f>
        <v>-121.45000000000002</v>
      </c>
      <c r="F30" s="53">
        <f>SUM(F26:F29)</f>
        <v>81.45</v>
      </c>
      <c r="G30" s="53">
        <f>SUM(G26:G29)</f>
        <v>0</v>
      </c>
      <c r="H30" s="52">
        <f>SUM(H26:H29)</f>
        <v>24786.45</v>
      </c>
      <c r="I30" s="54">
        <f>SUM(D30:H30)</f>
        <v>41720.300000000003</v>
      </c>
      <c r="J30" s="32"/>
      <c r="K30" s="51">
        <f>SUM(K26:K28)</f>
        <v>41720.300000000003</v>
      </c>
      <c r="L30" s="60"/>
      <c r="M30" s="40"/>
      <c r="N30" s="40"/>
      <c r="O30" s="40"/>
      <c r="P30" s="40"/>
    </row>
    <row r="31" spans="1:16" s="50" customFormat="1" x14ac:dyDescent="0.25">
      <c r="A31" s="61"/>
      <c r="B31" s="54"/>
      <c r="C31" s="62"/>
      <c r="D31" s="53"/>
      <c r="E31" s="53"/>
      <c r="F31" s="53"/>
      <c r="G31" s="53"/>
      <c r="H31" s="52"/>
      <c r="I31" s="54"/>
      <c r="J31" s="32"/>
      <c r="K31" s="51"/>
      <c r="L31" s="60"/>
      <c r="M31" s="40"/>
      <c r="N31" s="40"/>
      <c r="O31" s="40"/>
      <c r="P31" s="40"/>
    </row>
    <row r="32" spans="1:16" s="43" customFormat="1" x14ac:dyDescent="0.25">
      <c r="A32" s="42" t="s">
        <v>28</v>
      </c>
      <c r="B32" s="31"/>
      <c r="C32" s="38"/>
      <c r="D32" s="31"/>
      <c r="E32" s="31"/>
      <c r="F32" s="31"/>
      <c r="G32" s="31"/>
      <c r="H32" s="38"/>
      <c r="I32" s="31">
        <v>0.67</v>
      </c>
      <c r="J32" s="31"/>
      <c r="K32" s="31"/>
      <c r="L32" s="58"/>
      <c r="M32" s="31"/>
      <c r="N32" s="31"/>
      <c r="O32" s="31"/>
      <c r="P32" s="31"/>
    </row>
    <row r="33" spans="1:16" s="41" customFormat="1" x14ac:dyDescent="0.25">
      <c r="A33" s="44" t="s">
        <v>14</v>
      </c>
      <c r="B33" s="32"/>
      <c r="C33" s="13"/>
      <c r="D33" s="32"/>
      <c r="E33" s="32"/>
      <c r="F33" s="32"/>
      <c r="G33" s="32"/>
      <c r="H33" s="32"/>
      <c r="I33" s="40">
        <f>I24-I30+I32</f>
        <v>8449.6147200000069</v>
      </c>
      <c r="J33" s="32"/>
      <c r="K33" s="31">
        <f>K24-K30</f>
        <v>8449.6123999999909</v>
      </c>
      <c r="L33" s="58"/>
      <c r="M33" s="32"/>
      <c r="N33" s="32"/>
      <c r="O33" s="32"/>
      <c r="P33" s="32"/>
    </row>
    <row r="34" spans="1:16" s="41" customFormat="1" x14ac:dyDescent="0.25">
      <c r="A34" s="39"/>
      <c r="B34" s="32"/>
      <c r="C34" s="13"/>
      <c r="D34" s="32"/>
      <c r="E34" s="32"/>
      <c r="F34" s="32"/>
      <c r="G34" s="32"/>
      <c r="H34" s="13"/>
      <c r="I34" s="40"/>
      <c r="J34" s="32"/>
      <c r="K34" s="31"/>
      <c r="L34" s="58"/>
      <c r="M34" s="32"/>
      <c r="N34" s="32"/>
      <c r="O34" s="32"/>
      <c r="P34" s="32"/>
    </row>
    <row r="35" spans="1:16" s="43" customFormat="1" x14ac:dyDescent="0.25">
      <c r="A35" s="82" t="s">
        <v>16</v>
      </c>
      <c r="B35" s="83"/>
      <c r="C35" s="84"/>
      <c r="D35" s="85">
        <v>3.53</v>
      </c>
      <c r="E35" s="85"/>
      <c r="F35" s="85"/>
      <c r="G35" s="85"/>
      <c r="H35" s="84"/>
      <c r="I35" s="86">
        <f>D35</f>
        <v>3.53</v>
      </c>
      <c r="J35" s="32"/>
      <c r="K35" s="7"/>
      <c r="L35" s="58"/>
      <c r="M35" s="31"/>
      <c r="N35" s="31"/>
      <c r="O35" s="31"/>
      <c r="P35" s="31"/>
    </row>
    <row r="36" spans="1:16" s="41" customFormat="1" x14ac:dyDescent="0.25">
      <c r="A36" s="48" t="s">
        <v>14</v>
      </c>
      <c r="B36" s="46"/>
      <c r="C36" s="45"/>
      <c r="D36" s="47"/>
      <c r="E36" s="47"/>
      <c r="F36" s="47"/>
      <c r="G36" s="47"/>
      <c r="H36" s="47"/>
      <c r="I36" s="47">
        <f>I33+I35</f>
        <v>8453.1447200000075</v>
      </c>
      <c r="J36" s="40"/>
      <c r="K36" s="51">
        <f>K33+K35</f>
        <v>8449.6123999999909</v>
      </c>
      <c r="L36" s="58"/>
      <c r="M36" s="32"/>
      <c r="N36" s="32"/>
      <c r="O36" s="32"/>
      <c r="P36" s="32"/>
    </row>
    <row r="37" spans="1:16" s="41" customFormat="1" x14ac:dyDescent="0.25">
      <c r="A37" s="39"/>
      <c r="B37" s="32"/>
      <c r="C37" s="13"/>
      <c r="D37" s="32"/>
      <c r="E37" s="32"/>
      <c r="F37" s="32"/>
      <c r="G37" s="32"/>
      <c r="H37" s="13"/>
      <c r="I37" s="40"/>
      <c r="J37" s="32"/>
      <c r="K37" s="31"/>
      <c r="L37" s="58"/>
      <c r="M37" s="32"/>
      <c r="N37" s="32"/>
      <c r="O37" s="32"/>
      <c r="P37" s="32"/>
    </row>
    <row r="38" spans="1:16" s="41" customFormat="1" x14ac:dyDescent="0.25">
      <c r="A38" s="39"/>
      <c r="B38" s="32"/>
      <c r="C38" s="13"/>
      <c r="D38" s="32"/>
      <c r="E38" s="32"/>
      <c r="F38" s="32"/>
      <c r="G38" s="32"/>
      <c r="H38" s="13"/>
      <c r="I38" s="40"/>
      <c r="J38" s="32"/>
      <c r="K38" s="31"/>
      <c r="L38" s="58"/>
      <c r="M38" s="32"/>
      <c r="N38" s="32"/>
      <c r="O38" s="32"/>
      <c r="P38" s="32"/>
    </row>
    <row r="39" spans="1:16" s="41" customFormat="1" x14ac:dyDescent="0.25">
      <c r="A39" s="39"/>
      <c r="B39" s="32"/>
      <c r="C39" s="13"/>
      <c r="D39" s="32"/>
      <c r="E39" s="32"/>
      <c r="F39" s="32"/>
      <c r="G39" s="32"/>
      <c r="H39" s="13"/>
      <c r="I39" s="40"/>
      <c r="J39" s="32"/>
      <c r="K39" s="31"/>
      <c r="L39" s="58"/>
      <c r="M39" s="32"/>
      <c r="N39" s="32"/>
      <c r="O39" s="32"/>
      <c r="P39" s="32"/>
    </row>
  </sheetData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DAF79-B8B7-4E72-B9C8-0E0E7A7FD464}">
  <sheetPr>
    <pageSetUpPr fitToPage="1"/>
  </sheetPr>
  <dimension ref="A1:U42"/>
  <sheetViews>
    <sheetView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I28" sqref="I28"/>
    </sheetView>
  </sheetViews>
  <sheetFormatPr baseColWidth="10" defaultRowHeight="15" outlineLevelRow="1" outlineLevelCol="1" x14ac:dyDescent="0.25"/>
  <cols>
    <col min="1" max="1" width="19" style="1" customWidth="1"/>
    <col min="2" max="2" width="11.42578125" style="2" hidden="1" customWidth="1" outlineLevel="1"/>
    <col min="3" max="3" width="11.42578125" style="13" hidden="1" customWidth="1" outlineLevel="1"/>
    <col min="4" max="7" width="10.28515625" style="2" hidden="1" customWidth="1" outlineLevel="1"/>
    <col min="8" max="8" width="10.28515625" style="13" hidden="1" customWidth="1" outlineLevel="1"/>
    <col min="9" max="9" width="10.28515625" style="5" customWidth="1" collapsed="1"/>
    <col min="10" max="10" width="4.140625" style="2" customWidth="1"/>
    <col min="11" max="11" width="11.42578125" style="10" customWidth="1"/>
    <col min="12" max="12" width="12.85546875" style="55" customWidth="1" outlineLevel="1"/>
    <col min="13" max="13" width="12.85546875" style="55" hidden="1" customWidth="1" outlineLevel="1"/>
    <col min="14" max="14" width="25.140625" style="56" customWidth="1" outlineLevel="1"/>
    <col min="15" max="18" width="11.42578125" style="2"/>
  </cols>
  <sheetData>
    <row r="1" spans="1:18" x14ac:dyDescent="0.25">
      <c r="A1" s="1" t="s">
        <v>2</v>
      </c>
    </row>
    <row r="2" spans="1:18" x14ac:dyDescent="0.25">
      <c r="A2" s="1" t="s">
        <v>1</v>
      </c>
    </row>
    <row r="3" spans="1:18" x14ac:dyDescent="0.25">
      <c r="A3" s="3" t="s">
        <v>41</v>
      </c>
    </row>
    <row r="5" spans="1:18" s="4" customFormat="1" ht="30" x14ac:dyDescent="0.25">
      <c r="A5" s="14" t="s">
        <v>0</v>
      </c>
      <c r="B5" s="15" t="s">
        <v>9</v>
      </c>
      <c r="C5" s="16" t="s">
        <v>10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12</v>
      </c>
      <c r="I5" s="17" t="s">
        <v>7</v>
      </c>
      <c r="J5" s="5"/>
      <c r="K5" s="92" t="s">
        <v>26</v>
      </c>
      <c r="L5" s="88" t="s">
        <v>42</v>
      </c>
      <c r="M5" s="88" t="s">
        <v>43</v>
      </c>
      <c r="N5" s="57" t="s">
        <v>17</v>
      </c>
      <c r="O5" s="5"/>
      <c r="P5" s="5"/>
      <c r="Q5" s="5"/>
      <c r="R5" s="5"/>
    </row>
    <row r="6" spans="1:18" hidden="1" outlineLevel="1" x14ac:dyDescent="0.25">
      <c r="A6" s="1">
        <v>2013</v>
      </c>
      <c r="D6" s="2">
        <f>B6*0.081</f>
        <v>0</v>
      </c>
    </row>
    <row r="7" spans="1:18" hidden="1" outlineLevel="1" x14ac:dyDescent="0.25"/>
    <row r="8" spans="1:18" s="43" customFormat="1" hidden="1" outlineLevel="1" x14ac:dyDescent="0.25">
      <c r="A8" s="42">
        <v>6075</v>
      </c>
      <c r="B8" s="31"/>
      <c r="C8" s="38">
        <f>B8</f>
        <v>0</v>
      </c>
      <c r="D8" s="2">
        <f>B8*0.081</f>
        <v>0</v>
      </c>
      <c r="E8" s="31"/>
      <c r="F8" s="31"/>
      <c r="G8" s="31"/>
      <c r="H8" s="38"/>
      <c r="I8" s="40"/>
      <c r="J8" s="31"/>
      <c r="K8" s="33"/>
      <c r="L8" s="55"/>
      <c r="M8" s="55"/>
      <c r="N8" s="58"/>
      <c r="O8" s="31"/>
      <c r="P8" s="31"/>
      <c r="Q8" s="31"/>
      <c r="R8" s="31"/>
    </row>
    <row r="9" spans="1:18" s="41" customFormat="1" hidden="1" outlineLevel="1" x14ac:dyDescent="0.25">
      <c r="A9" s="39">
        <v>6100</v>
      </c>
      <c r="B9" s="32"/>
      <c r="C9" s="13">
        <f>B6+B8+B9</f>
        <v>0</v>
      </c>
      <c r="D9" s="2">
        <f>B9*0.081</f>
        <v>0</v>
      </c>
      <c r="E9" s="33"/>
      <c r="F9" s="33"/>
      <c r="G9" s="33"/>
      <c r="H9" s="12"/>
      <c r="I9" s="49"/>
      <c r="J9" s="33"/>
      <c r="K9" s="33"/>
      <c r="L9" s="55"/>
      <c r="M9" s="55"/>
      <c r="N9" s="58"/>
      <c r="O9" s="32"/>
      <c r="P9" s="32"/>
      <c r="Q9" s="32"/>
      <c r="R9" s="32"/>
    </row>
    <row r="10" spans="1:18" s="41" customFormat="1" hidden="1" outlineLevel="1" x14ac:dyDescent="0.25">
      <c r="A10" s="39"/>
      <c r="B10" s="32"/>
      <c r="C10" s="13"/>
      <c r="D10" s="31"/>
      <c r="E10" s="33"/>
      <c r="F10" s="33"/>
      <c r="G10" s="33"/>
      <c r="H10" s="12"/>
      <c r="I10" s="49"/>
      <c r="J10" s="33"/>
      <c r="K10" s="33"/>
      <c r="L10" s="55"/>
      <c r="M10" s="55"/>
      <c r="N10" s="58"/>
      <c r="O10" s="32"/>
      <c r="P10" s="32"/>
      <c r="Q10" s="32"/>
      <c r="R10" s="32"/>
    </row>
    <row r="11" spans="1:18" s="8" customFormat="1" hidden="1" outlineLevel="1" x14ac:dyDescent="0.25">
      <c r="A11" s="6">
        <v>6000</v>
      </c>
      <c r="B11" s="7"/>
      <c r="C11" s="38">
        <f>B6+B11</f>
        <v>0</v>
      </c>
      <c r="D11" s="7"/>
      <c r="E11" s="7">
        <f>B11*0.077</f>
        <v>0</v>
      </c>
      <c r="F11" s="7"/>
      <c r="G11" s="7"/>
      <c r="H11" s="38"/>
      <c r="I11" s="5"/>
      <c r="J11" s="7"/>
      <c r="K11" s="10"/>
      <c r="L11" s="89"/>
      <c r="M11" s="89"/>
      <c r="N11" s="56"/>
      <c r="O11" s="7"/>
      <c r="P11" s="7"/>
      <c r="Q11" s="7"/>
      <c r="R11" s="7"/>
    </row>
    <row r="12" spans="1:18" s="11" customFormat="1" hidden="1" outlineLevel="1" x14ac:dyDescent="0.25">
      <c r="A12" s="6">
        <v>6010</v>
      </c>
      <c r="B12" s="7"/>
      <c r="C12" s="13"/>
      <c r="D12" s="7"/>
      <c r="E12" s="10"/>
      <c r="F12" s="10"/>
      <c r="G12" s="10"/>
      <c r="H12" s="13"/>
      <c r="I12" s="25"/>
      <c r="J12" s="10"/>
      <c r="K12" s="10"/>
      <c r="L12" s="89"/>
      <c r="M12" s="89"/>
      <c r="N12" s="59"/>
      <c r="O12" s="10"/>
      <c r="P12" s="10"/>
      <c r="Q12" s="10"/>
      <c r="R12" s="10"/>
    </row>
    <row r="13" spans="1:18" hidden="1" outlineLevel="1" x14ac:dyDescent="0.25">
      <c r="A13" s="1">
        <v>6010</v>
      </c>
      <c r="C13" s="13">
        <f>B13+B12</f>
        <v>0</v>
      </c>
      <c r="F13" s="2">
        <f>B13*0.026</f>
        <v>0</v>
      </c>
      <c r="L13" s="89"/>
      <c r="M13" s="89"/>
    </row>
    <row r="14" spans="1:18" s="11" customFormat="1" hidden="1" outlineLevel="1" x14ac:dyDescent="0.25">
      <c r="A14" s="9"/>
      <c r="B14" s="10"/>
      <c r="C14" s="12"/>
      <c r="D14" s="2"/>
      <c r="E14" s="2"/>
      <c r="F14" s="2"/>
      <c r="G14" s="2"/>
      <c r="H14" s="13"/>
      <c r="I14" s="5"/>
      <c r="J14" s="2"/>
      <c r="K14" s="10"/>
      <c r="L14" s="89"/>
      <c r="M14" s="89"/>
      <c r="N14" s="59"/>
      <c r="O14" s="10"/>
      <c r="P14" s="10"/>
      <c r="Q14" s="10"/>
      <c r="R14" s="10"/>
    </row>
    <row r="15" spans="1:18" hidden="1" outlineLevel="1" x14ac:dyDescent="0.25">
      <c r="A15" s="1">
        <v>2013</v>
      </c>
      <c r="D15" s="2">
        <f>B15*0.081</f>
        <v>0</v>
      </c>
      <c r="L15" s="89"/>
      <c r="M15" s="89"/>
    </row>
    <row r="16" spans="1:18" hidden="1" outlineLevel="1" x14ac:dyDescent="0.25">
      <c r="A16" s="1">
        <v>6600</v>
      </c>
      <c r="D16" s="2">
        <f>B16*0.081</f>
        <v>0</v>
      </c>
      <c r="E16" s="27"/>
      <c r="F16" s="27"/>
      <c r="G16" s="27"/>
      <c r="H16" s="28"/>
      <c r="I16" s="29"/>
      <c r="J16" s="27"/>
      <c r="K16" s="33"/>
      <c r="L16" s="89"/>
      <c r="M16" s="89"/>
    </row>
    <row r="17" spans="1:21" hidden="1" outlineLevel="1" x14ac:dyDescent="0.25">
      <c r="A17" s="1">
        <v>6601</v>
      </c>
      <c r="D17" s="2">
        <f>B17*0.081</f>
        <v>0</v>
      </c>
      <c r="E17" s="10"/>
      <c r="F17" s="10"/>
      <c r="G17" s="10"/>
      <c r="H17" s="12"/>
      <c r="I17" s="25"/>
      <c r="J17" s="10"/>
      <c r="L17" s="89"/>
      <c r="M17" s="89"/>
    </row>
    <row r="18" spans="1:21" hidden="1" outlineLevel="1" x14ac:dyDescent="0.25">
      <c r="L18" s="89"/>
      <c r="M18" s="89"/>
    </row>
    <row r="19" spans="1:21" hidden="1" outlineLevel="1" x14ac:dyDescent="0.25">
      <c r="L19" s="89"/>
      <c r="M19" s="89"/>
    </row>
    <row r="20" spans="1:21" hidden="1" outlineLevel="1" x14ac:dyDescent="0.25">
      <c r="L20" s="89"/>
      <c r="M20" s="89"/>
    </row>
    <row r="21" spans="1:21" collapsed="1" x14ac:dyDescent="0.25">
      <c r="I21" s="40"/>
    </row>
    <row r="22" spans="1:21" x14ac:dyDescent="0.25">
      <c r="A22" s="1">
        <v>2018</v>
      </c>
      <c r="I22" s="5">
        <v>44817.3</v>
      </c>
      <c r="K22" s="10">
        <f>L22-I22</f>
        <v>3.25</v>
      </c>
      <c r="L22" s="55">
        <v>44820.55</v>
      </c>
    </row>
    <row r="23" spans="1:21" s="41" customFormat="1" x14ac:dyDescent="0.25">
      <c r="A23" s="39">
        <v>2019</v>
      </c>
      <c r="B23" s="32"/>
      <c r="C23" s="13"/>
      <c r="D23" s="31"/>
      <c r="E23" s="31"/>
      <c r="F23" s="31"/>
      <c r="G23" s="31"/>
      <c r="H23" s="38"/>
      <c r="I23" s="40">
        <v>397.65</v>
      </c>
      <c r="J23" s="32"/>
      <c r="K23" s="7">
        <f>L23-I23</f>
        <v>0</v>
      </c>
      <c r="L23" s="89">
        <v>397.65</v>
      </c>
      <c r="M23" s="89"/>
      <c r="N23" s="58"/>
      <c r="O23" s="32"/>
      <c r="P23" s="32"/>
      <c r="Q23" s="32"/>
      <c r="R23" s="32"/>
    </row>
    <row r="24" spans="1:21" s="41" customFormat="1" x14ac:dyDescent="0.25">
      <c r="A24" s="39"/>
      <c r="B24" s="32"/>
      <c r="C24" s="13"/>
      <c r="D24" s="31"/>
      <c r="E24" s="31"/>
      <c r="F24" s="31"/>
      <c r="G24" s="31"/>
      <c r="H24" s="38"/>
      <c r="J24" s="32"/>
      <c r="K24" s="33"/>
      <c r="L24" s="89"/>
      <c r="M24" s="89"/>
      <c r="N24" s="58"/>
      <c r="O24" s="32"/>
      <c r="P24" s="32"/>
      <c r="Q24" s="32"/>
      <c r="R24" s="32"/>
    </row>
    <row r="25" spans="1:21" s="50" customFormat="1" x14ac:dyDescent="0.25">
      <c r="A25" s="61" t="s">
        <v>11</v>
      </c>
      <c r="B25" s="54"/>
      <c r="C25" s="62"/>
      <c r="D25" s="53">
        <f>SUM(D6:D20)</f>
        <v>0</v>
      </c>
      <c r="E25" s="53">
        <f>SUM(E6:E20)</f>
        <v>0</v>
      </c>
      <c r="F25" s="53">
        <f>SUM(F6:F20)</f>
        <v>0</v>
      </c>
      <c r="G25" s="53">
        <f>SUM(G6:G20)</f>
        <v>0</v>
      </c>
      <c r="H25" s="52"/>
      <c r="I25" s="54">
        <f>SUM(I22:I23)</f>
        <v>45214.950000000004</v>
      </c>
      <c r="J25" s="32"/>
      <c r="K25" s="33"/>
      <c r="L25" s="90">
        <f>L23+L22</f>
        <v>45218.200000000004</v>
      </c>
      <c r="M25" s="90"/>
      <c r="N25" s="60"/>
      <c r="O25" s="40"/>
      <c r="P25" s="40"/>
      <c r="Q25" s="40"/>
      <c r="R25" s="40"/>
    </row>
    <row r="26" spans="1:21" s="41" customFormat="1" x14ac:dyDescent="0.25">
      <c r="A26" s="39"/>
      <c r="B26" s="32"/>
      <c r="C26" s="13"/>
      <c r="D26" s="32"/>
      <c r="E26" s="32"/>
      <c r="F26" s="32"/>
      <c r="G26" s="32"/>
      <c r="H26" s="13"/>
      <c r="I26" s="40"/>
      <c r="J26" s="32"/>
      <c r="K26" s="33"/>
      <c r="L26" s="89"/>
      <c r="M26" s="89"/>
      <c r="N26" s="58"/>
      <c r="O26" s="32"/>
      <c r="P26" s="32"/>
      <c r="Q26" s="32"/>
      <c r="R26" s="32"/>
    </row>
    <row r="27" spans="1:21" s="41" customFormat="1" x14ac:dyDescent="0.25">
      <c r="A27" s="39">
        <v>1061</v>
      </c>
      <c r="B27" s="32"/>
      <c r="C27" s="13"/>
      <c r="D27" s="32"/>
      <c r="E27" s="31"/>
      <c r="F27" s="32"/>
      <c r="G27" s="32"/>
      <c r="H27" s="13"/>
      <c r="I27" s="40">
        <f>4139.49+175</f>
        <v>4314.49</v>
      </c>
      <c r="J27" s="32"/>
      <c r="K27" s="7">
        <f t="shared" ref="K27:K31" si="0">L27-I27</f>
        <v>0</v>
      </c>
      <c r="L27" s="89">
        <f>4314.49</f>
        <v>4314.49</v>
      </c>
      <c r="M27" s="89"/>
      <c r="N27" s="58"/>
      <c r="O27" s="32"/>
      <c r="P27" s="32"/>
      <c r="Q27" s="32"/>
      <c r="R27" s="32"/>
    </row>
    <row r="28" spans="1:21" s="41" customFormat="1" x14ac:dyDescent="0.25">
      <c r="A28" s="39" t="s">
        <v>46</v>
      </c>
      <c r="B28" s="32"/>
      <c r="C28" s="13"/>
      <c r="D28" s="32"/>
      <c r="E28" s="31"/>
      <c r="F28" s="32"/>
      <c r="G28" s="32"/>
      <c r="H28" s="13"/>
      <c r="I28" s="40">
        <v>-175</v>
      </c>
      <c r="J28" s="32"/>
      <c r="K28" s="7">
        <f t="shared" si="0"/>
        <v>175</v>
      </c>
      <c r="L28" s="89"/>
      <c r="M28" s="89"/>
      <c r="N28" s="58" t="s">
        <v>49</v>
      </c>
      <c r="O28" s="32"/>
      <c r="P28" s="32"/>
      <c r="Q28" s="32"/>
      <c r="R28" s="32"/>
    </row>
    <row r="29" spans="1:21" s="41" customFormat="1" x14ac:dyDescent="0.25">
      <c r="A29" s="39">
        <v>1062</v>
      </c>
      <c r="B29" s="32"/>
      <c r="C29" s="13"/>
      <c r="D29" s="32"/>
      <c r="E29" s="31"/>
      <c r="F29" s="32"/>
      <c r="G29" s="32"/>
      <c r="H29" s="13"/>
      <c r="I29" s="40">
        <f>6011.28-281.33</f>
        <v>5729.95</v>
      </c>
      <c r="J29" s="32"/>
      <c r="K29" s="7">
        <f>L29-I29</f>
        <v>0</v>
      </c>
      <c r="L29" s="89">
        <v>5729.95</v>
      </c>
      <c r="M29" s="89"/>
      <c r="N29" s="58"/>
      <c r="O29" s="32"/>
      <c r="P29" s="32"/>
      <c r="Q29" s="32"/>
      <c r="R29" s="32"/>
    </row>
    <row r="30" spans="1:21" s="41" customFormat="1" x14ac:dyDescent="0.25">
      <c r="A30" s="39" t="s">
        <v>47</v>
      </c>
      <c r="B30" s="32"/>
      <c r="C30" s="13"/>
      <c r="D30" s="32"/>
      <c r="E30" s="32"/>
      <c r="F30" s="32"/>
      <c r="G30" s="32"/>
      <c r="H30" s="13"/>
      <c r="I30" s="40">
        <f>(164.3+117.03)</f>
        <v>281.33000000000004</v>
      </c>
      <c r="J30" s="32"/>
      <c r="K30" s="7">
        <f>L30-I30</f>
        <v>-281.33000000000004</v>
      </c>
      <c r="L30" s="89">
        <v>0</v>
      </c>
      <c r="M30" s="89"/>
      <c r="N30" s="58" t="s">
        <v>48</v>
      </c>
      <c r="O30" s="32"/>
      <c r="P30" s="32"/>
      <c r="Q30" s="32"/>
      <c r="R30" s="32"/>
      <c r="S30" s="41">
        <v>1061</v>
      </c>
      <c r="T30" s="41">
        <v>1020</v>
      </c>
      <c r="U30" s="41">
        <v>174.95</v>
      </c>
    </row>
    <row r="31" spans="1:21" s="41" customFormat="1" x14ac:dyDescent="0.25">
      <c r="A31" s="39">
        <v>1063</v>
      </c>
      <c r="B31" s="32"/>
      <c r="C31" s="13"/>
      <c r="D31" s="32"/>
      <c r="E31" s="32"/>
      <c r="F31" s="32"/>
      <c r="G31" s="32"/>
      <c r="H31" s="13"/>
      <c r="I31" s="40">
        <v>17614.25</v>
      </c>
      <c r="J31" s="32"/>
      <c r="K31" s="7">
        <f t="shared" si="0"/>
        <v>0</v>
      </c>
      <c r="L31" s="89">
        <v>17614.25</v>
      </c>
      <c r="M31" s="89"/>
      <c r="N31" s="58"/>
      <c r="O31" s="32"/>
      <c r="P31" s="32"/>
      <c r="Q31" s="32"/>
      <c r="R31" s="32"/>
      <c r="S31">
        <v>1061</v>
      </c>
      <c r="T31">
        <v>2000</v>
      </c>
      <c r="U31" s="2">
        <v>175</v>
      </c>
    </row>
    <row r="32" spans="1:21" x14ac:dyDescent="0.25">
      <c r="S32">
        <v>2000</v>
      </c>
      <c r="T32">
        <v>1020</v>
      </c>
      <c r="U32">
        <v>175</v>
      </c>
    </row>
    <row r="33" spans="1:21" s="41" customFormat="1" x14ac:dyDescent="0.25">
      <c r="A33" s="39"/>
      <c r="B33" s="32"/>
      <c r="C33" s="13"/>
      <c r="D33" s="40"/>
      <c r="E33" s="40"/>
      <c r="F33" s="40"/>
      <c r="G33" s="40"/>
      <c r="H33" s="40"/>
      <c r="I33" s="40"/>
      <c r="J33" s="40"/>
      <c r="K33" s="49"/>
      <c r="L33" s="89"/>
      <c r="M33" s="89"/>
      <c r="N33" s="58"/>
      <c r="O33" s="32"/>
      <c r="P33" s="32"/>
      <c r="Q33" s="32"/>
      <c r="R33" s="32"/>
    </row>
    <row r="34" spans="1:21" s="50" customFormat="1" x14ac:dyDescent="0.25">
      <c r="A34" s="61" t="s">
        <v>13</v>
      </c>
      <c r="B34" s="54"/>
      <c r="C34" s="62"/>
      <c r="D34" s="53"/>
      <c r="E34" s="53"/>
      <c r="F34" s="53"/>
      <c r="G34" s="53"/>
      <c r="H34" s="52"/>
      <c r="I34" s="54">
        <f>SUM(I27:I31)</f>
        <v>27765.019999999997</v>
      </c>
      <c r="J34" s="32"/>
      <c r="K34" s="7">
        <f>L34-I34</f>
        <v>-106.32999999999811</v>
      </c>
      <c r="L34" s="90">
        <f>SUM(L27:L31)</f>
        <v>27658.69</v>
      </c>
      <c r="M34" s="90"/>
      <c r="N34" s="60"/>
      <c r="O34" s="40"/>
      <c r="P34" s="40"/>
      <c r="Q34" s="40"/>
      <c r="R34" s="40"/>
      <c r="S34" s="50">
        <v>3000</v>
      </c>
      <c r="T34" s="50">
        <v>2000</v>
      </c>
      <c r="U34" s="50">
        <v>0.02</v>
      </c>
    </row>
    <row r="35" spans="1:21" s="50" customFormat="1" x14ac:dyDescent="0.25">
      <c r="A35" s="44"/>
      <c r="B35" s="40"/>
      <c r="C35" s="87"/>
      <c r="D35" s="32"/>
      <c r="E35" s="32"/>
      <c r="F35" s="32"/>
      <c r="G35" s="32"/>
      <c r="H35" s="13"/>
      <c r="I35" s="40"/>
      <c r="J35" s="32"/>
      <c r="K35" s="33"/>
      <c r="L35" s="89"/>
      <c r="M35" s="89"/>
      <c r="N35" s="60"/>
      <c r="O35" s="40"/>
      <c r="P35" s="40"/>
      <c r="Q35" s="40"/>
      <c r="R35" s="40"/>
      <c r="S35" s="93">
        <v>3000</v>
      </c>
      <c r="T35" s="93">
        <v>2000</v>
      </c>
      <c r="U35" s="93">
        <v>-0.05</v>
      </c>
    </row>
    <row r="36" spans="1:21" s="43" customFormat="1" x14ac:dyDescent="0.25">
      <c r="A36" s="91" t="s">
        <v>26</v>
      </c>
      <c r="B36" s="33"/>
      <c r="C36" s="12"/>
      <c r="D36" s="33"/>
      <c r="E36" s="33"/>
      <c r="F36" s="33"/>
      <c r="G36" s="33"/>
      <c r="H36" s="12"/>
      <c r="I36" s="33">
        <v>3.25</v>
      </c>
      <c r="J36" s="31"/>
      <c r="K36" s="33"/>
      <c r="L36" s="89"/>
      <c r="M36" s="89"/>
      <c r="N36" s="58"/>
      <c r="O36" s="31"/>
      <c r="P36" s="31"/>
      <c r="Q36" s="31"/>
      <c r="R36" s="31"/>
    </row>
    <row r="37" spans="1:21" s="41" customFormat="1" x14ac:dyDescent="0.25">
      <c r="A37" s="48" t="s">
        <v>14</v>
      </c>
      <c r="B37" s="46"/>
      <c r="C37" s="46"/>
      <c r="D37" s="46"/>
      <c r="E37" s="46"/>
      <c r="F37" s="46"/>
      <c r="G37" s="46"/>
      <c r="H37" s="46"/>
      <c r="I37" s="46">
        <f>I25-I34+I36</f>
        <v>17453.180000000008</v>
      </c>
      <c r="J37" s="32"/>
      <c r="K37" s="10">
        <f>L37-I37</f>
        <v>106.32999999999811</v>
      </c>
      <c r="L37" s="89">
        <f>L25-L34</f>
        <v>17559.510000000006</v>
      </c>
      <c r="M37" s="89"/>
      <c r="N37" s="58"/>
      <c r="O37" s="32"/>
      <c r="P37" s="32"/>
      <c r="Q37" s="32"/>
      <c r="R37" s="32"/>
    </row>
    <row r="38" spans="1:21" s="41" customFormat="1" x14ac:dyDescent="0.25">
      <c r="A38" s="39"/>
      <c r="B38" s="32"/>
      <c r="C38" s="13"/>
      <c r="D38" s="32"/>
      <c r="E38" s="32"/>
      <c r="F38" s="32"/>
      <c r="G38" s="32"/>
      <c r="H38" s="13"/>
      <c r="I38" s="40"/>
      <c r="J38" s="32"/>
      <c r="K38" s="33"/>
      <c r="L38" s="89"/>
      <c r="M38" s="89"/>
      <c r="N38" s="58"/>
      <c r="O38" s="32"/>
      <c r="P38" s="32"/>
      <c r="Q38" s="32"/>
      <c r="R38" s="32"/>
    </row>
    <row r="39" spans="1:21" s="41" customFormat="1" x14ac:dyDescent="0.25">
      <c r="A39" s="39"/>
      <c r="B39" s="32"/>
      <c r="C39" s="13"/>
      <c r="D39" s="32"/>
      <c r="E39" s="32"/>
      <c r="F39" s="32"/>
      <c r="G39" s="32"/>
      <c r="H39" s="13"/>
      <c r="I39" s="40"/>
      <c r="J39" s="32"/>
      <c r="K39" s="33"/>
      <c r="L39" s="89"/>
      <c r="M39" s="89"/>
      <c r="N39" s="58"/>
      <c r="O39" s="32"/>
      <c r="P39" s="32"/>
      <c r="Q39" s="32"/>
      <c r="R39" s="32"/>
    </row>
    <row r="41" spans="1:21" s="43" customFormat="1" x14ac:dyDescent="0.25">
      <c r="A41" s="82" t="s">
        <v>44</v>
      </c>
      <c r="B41" s="83"/>
      <c r="C41" s="84"/>
      <c r="D41" s="85"/>
      <c r="E41" s="85"/>
      <c r="F41" s="85"/>
      <c r="G41" s="85"/>
      <c r="H41" s="84"/>
      <c r="I41" s="86">
        <v>0.6</v>
      </c>
      <c r="J41" s="32"/>
      <c r="K41" s="33"/>
      <c r="L41" s="55"/>
      <c r="M41" s="55"/>
      <c r="N41" s="58"/>
      <c r="O41" s="31"/>
      <c r="P41" s="31"/>
      <c r="Q41" s="31"/>
      <c r="R41" s="31"/>
    </row>
    <row r="42" spans="1:21" s="43" customFormat="1" x14ac:dyDescent="0.25">
      <c r="A42" s="82" t="s">
        <v>45</v>
      </c>
      <c r="B42" s="83"/>
      <c r="C42" s="84"/>
      <c r="D42" s="85"/>
      <c r="E42" s="85"/>
      <c r="F42" s="85"/>
      <c r="G42" s="85"/>
      <c r="H42" s="84"/>
      <c r="I42" s="86">
        <v>3.35</v>
      </c>
      <c r="J42" s="32"/>
      <c r="K42" s="33"/>
      <c r="L42" s="55"/>
      <c r="M42" s="55"/>
      <c r="N42" s="58"/>
      <c r="O42" s="31"/>
      <c r="P42" s="31"/>
      <c r="Q42" s="31"/>
      <c r="R42" s="31"/>
    </row>
  </sheetData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A7AC6-5962-4012-A8D6-47C5C06F3FB7}">
  <sheetPr>
    <pageSetUpPr fitToPage="1"/>
  </sheetPr>
  <dimension ref="A1:R41"/>
  <sheetViews>
    <sheetView tabSelected="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N27" sqref="N27"/>
    </sheetView>
  </sheetViews>
  <sheetFormatPr baseColWidth="10" defaultRowHeight="15" outlineLevelRow="1" outlineLevelCol="1" x14ac:dyDescent="0.25"/>
  <cols>
    <col min="1" max="1" width="19" style="1" customWidth="1"/>
    <col min="2" max="2" width="11.42578125" style="2" hidden="1" customWidth="1" outlineLevel="1"/>
    <col min="3" max="3" width="11.42578125" style="13" hidden="1" customWidth="1" outlineLevel="1"/>
    <col min="4" max="7" width="10.28515625" style="2" hidden="1" customWidth="1" outlineLevel="1"/>
    <col min="8" max="8" width="10.28515625" style="13" hidden="1" customWidth="1" outlineLevel="1"/>
    <col min="9" max="9" width="10.28515625" style="5" customWidth="1" collapsed="1"/>
    <col min="10" max="10" width="4.140625" style="2" customWidth="1"/>
    <col min="11" max="11" width="11.42578125" style="10" customWidth="1"/>
    <col min="12" max="12" width="12.85546875" style="94" customWidth="1" outlineLevel="1"/>
    <col min="13" max="13" width="12.85546875" style="55" hidden="1" customWidth="1" outlineLevel="1"/>
    <col min="14" max="14" width="25.140625" style="56" customWidth="1" outlineLevel="1"/>
    <col min="15" max="18" width="11.42578125" style="2"/>
  </cols>
  <sheetData>
    <row r="1" spans="1:18" x14ac:dyDescent="0.25">
      <c r="A1" s="1" t="s">
        <v>2</v>
      </c>
    </row>
    <row r="2" spans="1:18" x14ac:dyDescent="0.25">
      <c r="A2" s="1" t="s">
        <v>1</v>
      </c>
    </row>
    <row r="3" spans="1:18" x14ac:dyDescent="0.25">
      <c r="A3" s="3" t="s">
        <v>41</v>
      </c>
    </row>
    <row r="5" spans="1:18" s="4" customFormat="1" ht="30" x14ac:dyDescent="0.25">
      <c r="A5" s="14" t="s">
        <v>0</v>
      </c>
      <c r="B5" s="15" t="s">
        <v>9</v>
      </c>
      <c r="C5" s="16" t="s">
        <v>10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12</v>
      </c>
      <c r="I5" s="17" t="s">
        <v>7</v>
      </c>
      <c r="J5" s="5"/>
      <c r="K5" s="92" t="s">
        <v>26</v>
      </c>
      <c r="L5" s="95" t="s">
        <v>42</v>
      </c>
      <c r="M5" s="88" t="s">
        <v>43</v>
      </c>
      <c r="N5" s="57" t="s">
        <v>17</v>
      </c>
      <c r="O5" s="5"/>
      <c r="P5" s="5"/>
      <c r="Q5" s="5"/>
      <c r="R5" s="5"/>
    </row>
    <row r="6" spans="1:18" hidden="1" outlineLevel="1" x14ac:dyDescent="0.25">
      <c r="A6" s="1">
        <v>2013</v>
      </c>
      <c r="D6" s="2">
        <f>B6*0.081</f>
        <v>0</v>
      </c>
    </row>
    <row r="7" spans="1:18" hidden="1" outlineLevel="1" x14ac:dyDescent="0.25"/>
    <row r="8" spans="1:18" s="43" customFormat="1" hidden="1" outlineLevel="1" x14ac:dyDescent="0.25">
      <c r="A8" s="42">
        <v>6075</v>
      </c>
      <c r="B8" s="31"/>
      <c r="C8" s="38">
        <f>B8</f>
        <v>0</v>
      </c>
      <c r="D8" s="2">
        <f>B8*0.081</f>
        <v>0</v>
      </c>
      <c r="E8" s="31"/>
      <c r="F8" s="31"/>
      <c r="G8" s="31"/>
      <c r="H8" s="38"/>
      <c r="I8" s="40"/>
      <c r="J8" s="31"/>
      <c r="K8" s="33"/>
      <c r="L8" s="94"/>
      <c r="M8" s="55"/>
      <c r="N8" s="58"/>
      <c r="O8" s="31"/>
      <c r="P8" s="31"/>
      <c r="Q8" s="31"/>
      <c r="R8" s="31"/>
    </row>
    <row r="9" spans="1:18" s="41" customFormat="1" hidden="1" outlineLevel="1" x14ac:dyDescent="0.25">
      <c r="A9" s="39">
        <v>6100</v>
      </c>
      <c r="B9" s="32"/>
      <c r="C9" s="13">
        <f>B6+B8+B9</f>
        <v>0</v>
      </c>
      <c r="D9" s="2">
        <f>B9*0.081</f>
        <v>0</v>
      </c>
      <c r="E9" s="33"/>
      <c r="F9" s="33"/>
      <c r="G9" s="33"/>
      <c r="H9" s="12"/>
      <c r="I9" s="49"/>
      <c r="J9" s="33"/>
      <c r="K9" s="33"/>
      <c r="L9" s="94"/>
      <c r="M9" s="55"/>
      <c r="N9" s="58"/>
      <c r="O9" s="32"/>
      <c r="P9" s="32"/>
      <c r="Q9" s="32"/>
      <c r="R9" s="32"/>
    </row>
    <row r="10" spans="1:18" s="41" customFormat="1" hidden="1" outlineLevel="1" x14ac:dyDescent="0.25">
      <c r="A10" s="39"/>
      <c r="B10" s="32"/>
      <c r="C10" s="13"/>
      <c r="D10" s="31"/>
      <c r="E10" s="33"/>
      <c r="F10" s="33"/>
      <c r="G10" s="33"/>
      <c r="H10" s="12"/>
      <c r="I10" s="49"/>
      <c r="J10" s="33"/>
      <c r="K10" s="33"/>
      <c r="L10" s="94"/>
      <c r="M10" s="55"/>
      <c r="N10" s="58"/>
      <c r="O10" s="32"/>
      <c r="P10" s="32"/>
      <c r="Q10" s="32"/>
      <c r="R10" s="32"/>
    </row>
    <row r="11" spans="1:18" s="8" customFormat="1" hidden="1" outlineLevel="1" x14ac:dyDescent="0.25">
      <c r="A11" s="6">
        <v>6000</v>
      </c>
      <c r="B11" s="7"/>
      <c r="C11" s="38">
        <f>B6+B11</f>
        <v>0</v>
      </c>
      <c r="D11" s="7"/>
      <c r="E11" s="7">
        <f>B11*0.077</f>
        <v>0</v>
      </c>
      <c r="F11" s="7"/>
      <c r="G11" s="7"/>
      <c r="H11" s="38"/>
      <c r="I11" s="5"/>
      <c r="J11" s="7"/>
      <c r="K11" s="10"/>
      <c r="L11" s="96"/>
      <c r="M11" s="89"/>
      <c r="N11" s="56"/>
      <c r="O11" s="7"/>
      <c r="P11" s="7"/>
      <c r="Q11" s="7"/>
      <c r="R11" s="7"/>
    </row>
    <row r="12" spans="1:18" s="11" customFormat="1" hidden="1" outlineLevel="1" x14ac:dyDescent="0.25">
      <c r="A12" s="6">
        <v>6010</v>
      </c>
      <c r="B12" s="7"/>
      <c r="C12" s="13"/>
      <c r="D12" s="7"/>
      <c r="E12" s="10"/>
      <c r="F12" s="10"/>
      <c r="G12" s="10"/>
      <c r="H12" s="13"/>
      <c r="I12" s="25"/>
      <c r="J12" s="10"/>
      <c r="K12" s="10"/>
      <c r="L12" s="96"/>
      <c r="M12" s="89"/>
      <c r="N12" s="59"/>
      <c r="O12" s="10"/>
      <c r="P12" s="10"/>
      <c r="Q12" s="10"/>
      <c r="R12" s="10"/>
    </row>
    <row r="13" spans="1:18" hidden="1" outlineLevel="1" x14ac:dyDescent="0.25">
      <c r="A13" s="1">
        <v>6010</v>
      </c>
      <c r="C13" s="13">
        <f>B13+B12</f>
        <v>0</v>
      </c>
      <c r="F13" s="2">
        <f>B13*0.026</f>
        <v>0</v>
      </c>
      <c r="L13" s="96"/>
      <c r="M13" s="89"/>
    </row>
    <row r="14" spans="1:18" s="11" customFormat="1" hidden="1" outlineLevel="1" x14ac:dyDescent="0.25">
      <c r="A14" s="9"/>
      <c r="B14" s="10"/>
      <c r="C14" s="12"/>
      <c r="D14" s="2"/>
      <c r="E14" s="2"/>
      <c r="F14" s="2"/>
      <c r="G14" s="2"/>
      <c r="H14" s="13"/>
      <c r="I14" s="5"/>
      <c r="J14" s="2"/>
      <c r="K14" s="10"/>
      <c r="L14" s="96"/>
      <c r="M14" s="89"/>
      <c r="N14" s="59"/>
      <c r="O14" s="10"/>
      <c r="P14" s="10"/>
      <c r="Q14" s="10"/>
      <c r="R14" s="10"/>
    </row>
    <row r="15" spans="1:18" hidden="1" outlineLevel="1" x14ac:dyDescent="0.25">
      <c r="A15" s="1">
        <v>2013</v>
      </c>
      <c r="D15" s="2">
        <f>B15*0.081</f>
        <v>0</v>
      </c>
      <c r="L15" s="96"/>
      <c r="M15" s="89"/>
    </row>
    <row r="16" spans="1:18" hidden="1" outlineLevel="1" x14ac:dyDescent="0.25">
      <c r="A16" s="1">
        <v>6600</v>
      </c>
      <c r="D16" s="2">
        <f>B16*0.081</f>
        <v>0</v>
      </c>
      <c r="E16" s="27"/>
      <c r="F16" s="27"/>
      <c r="G16" s="27"/>
      <c r="H16" s="28"/>
      <c r="I16" s="29"/>
      <c r="J16" s="27"/>
      <c r="K16" s="33"/>
      <c r="L16" s="96"/>
      <c r="M16" s="89"/>
    </row>
    <row r="17" spans="1:18" hidden="1" outlineLevel="1" x14ac:dyDescent="0.25">
      <c r="A17" s="1">
        <v>6601</v>
      </c>
      <c r="D17" s="2">
        <f>B17*0.081</f>
        <v>0</v>
      </c>
      <c r="E17" s="10"/>
      <c r="F17" s="10"/>
      <c r="G17" s="10"/>
      <c r="H17" s="12"/>
      <c r="I17" s="25"/>
      <c r="J17" s="10"/>
      <c r="L17" s="96"/>
      <c r="M17" s="89"/>
    </row>
    <row r="18" spans="1:18" hidden="1" outlineLevel="1" x14ac:dyDescent="0.25">
      <c r="L18" s="96"/>
      <c r="M18" s="89"/>
    </row>
    <row r="19" spans="1:18" hidden="1" outlineLevel="1" x14ac:dyDescent="0.25">
      <c r="L19" s="96"/>
      <c r="M19" s="89"/>
    </row>
    <row r="20" spans="1:18" hidden="1" outlineLevel="1" x14ac:dyDescent="0.25">
      <c r="L20" s="96"/>
      <c r="M20" s="89"/>
    </row>
    <row r="21" spans="1:18" collapsed="1" x14ac:dyDescent="0.25">
      <c r="I21" s="40"/>
    </row>
    <row r="22" spans="1:18" x14ac:dyDescent="0.25">
      <c r="A22" s="1">
        <v>2018</v>
      </c>
      <c r="I22" s="5">
        <v>44817.3</v>
      </c>
      <c r="K22" s="10">
        <f>L22-I22</f>
        <v>3.25</v>
      </c>
      <c r="L22" s="94">
        <v>44820.55</v>
      </c>
      <c r="N22" s="56" t="s">
        <v>50</v>
      </c>
    </row>
    <row r="23" spans="1:18" s="41" customFormat="1" x14ac:dyDescent="0.25">
      <c r="A23" s="39">
        <v>2019</v>
      </c>
      <c r="B23" s="32"/>
      <c r="C23" s="13"/>
      <c r="D23" s="31"/>
      <c r="E23" s="31"/>
      <c r="F23" s="31"/>
      <c r="G23" s="31"/>
      <c r="H23" s="38"/>
      <c r="I23" s="40">
        <v>397.65</v>
      </c>
      <c r="J23" s="32"/>
      <c r="K23" s="7">
        <f>L23-I23</f>
        <v>0</v>
      </c>
      <c r="L23" s="96">
        <v>397.65</v>
      </c>
      <c r="M23" s="89"/>
      <c r="N23" s="58"/>
      <c r="O23" s="32"/>
      <c r="P23" s="32"/>
      <c r="Q23" s="32"/>
      <c r="R23" s="32"/>
    </row>
    <row r="24" spans="1:18" s="41" customFormat="1" x14ac:dyDescent="0.25">
      <c r="A24" s="39"/>
      <c r="B24" s="32"/>
      <c r="C24" s="13"/>
      <c r="D24" s="31"/>
      <c r="E24" s="31"/>
      <c r="F24" s="31"/>
      <c r="G24" s="31"/>
      <c r="H24" s="38"/>
      <c r="J24" s="32"/>
      <c r="K24" s="33"/>
      <c r="L24" s="96"/>
      <c r="M24" s="89"/>
      <c r="N24" s="58"/>
      <c r="O24" s="32"/>
      <c r="P24" s="32"/>
      <c r="Q24" s="32"/>
      <c r="R24" s="32"/>
    </row>
    <row r="25" spans="1:18" s="50" customFormat="1" x14ac:dyDescent="0.25">
      <c r="A25" s="61" t="s">
        <v>11</v>
      </c>
      <c r="B25" s="54"/>
      <c r="C25" s="62"/>
      <c r="D25" s="53">
        <f>SUM(D6:D20)</f>
        <v>0</v>
      </c>
      <c r="E25" s="53">
        <f>SUM(E6:E20)</f>
        <v>0</v>
      </c>
      <c r="F25" s="53">
        <f>SUM(F6:F20)</f>
        <v>0</v>
      </c>
      <c r="G25" s="53">
        <f>SUM(G6:G20)</f>
        <v>0</v>
      </c>
      <c r="H25" s="52"/>
      <c r="I25" s="54">
        <f>SUM(I22:I23)</f>
        <v>45214.950000000004</v>
      </c>
      <c r="J25" s="32"/>
      <c r="K25" s="33"/>
      <c r="L25" s="97">
        <f>L23+L22</f>
        <v>45218.200000000004</v>
      </c>
      <c r="M25" s="90"/>
      <c r="N25" s="60"/>
      <c r="O25" s="40"/>
      <c r="P25" s="40"/>
      <c r="Q25" s="40"/>
      <c r="R25" s="40"/>
    </row>
    <row r="26" spans="1:18" s="41" customFormat="1" x14ac:dyDescent="0.25">
      <c r="A26" s="39"/>
      <c r="B26" s="32"/>
      <c r="C26" s="13"/>
      <c r="D26" s="32"/>
      <c r="E26" s="32"/>
      <c r="F26" s="32"/>
      <c r="G26" s="32"/>
      <c r="H26" s="13"/>
      <c r="I26" s="40"/>
      <c r="J26" s="32"/>
      <c r="K26" s="33"/>
      <c r="L26" s="96"/>
      <c r="M26" s="89"/>
      <c r="N26" s="58"/>
      <c r="O26" s="32"/>
      <c r="P26" s="32"/>
      <c r="Q26" s="32"/>
      <c r="R26" s="32"/>
    </row>
    <row r="27" spans="1:18" s="41" customFormat="1" x14ac:dyDescent="0.25">
      <c r="A27" s="39">
        <v>1061</v>
      </c>
      <c r="B27" s="32"/>
      <c r="C27" s="13"/>
      <c r="D27" s="32"/>
      <c r="E27" s="31"/>
      <c r="F27" s="32"/>
      <c r="G27" s="32"/>
      <c r="H27" s="13"/>
      <c r="I27" s="40">
        <v>4139.54</v>
      </c>
      <c r="J27" s="32"/>
      <c r="K27" s="7"/>
      <c r="L27" s="96">
        <v>4139.54</v>
      </c>
      <c r="M27" s="89"/>
      <c r="N27" s="58"/>
      <c r="O27" s="32"/>
      <c r="P27" s="32"/>
      <c r="Q27" s="32"/>
      <c r="R27" s="32"/>
    </row>
    <row r="28" spans="1:18" s="41" customFormat="1" x14ac:dyDescent="0.25">
      <c r="A28" s="39">
        <v>1063</v>
      </c>
      <c r="B28" s="32"/>
      <c r="C28" s="13"/>
      <c r="D28" s="32"/>
      <c r="E28" s="32"/>
      <c r="F28" s="32"/>
      <c r="G28" s="32"/>
      <c r="H28" s="13"/>
      <c r="I28" s="40">
        <v>17614.25</v>
      </c>
      <c r="J28" s="32"/>
      <c r="K28" s="7">
        <f>L28-I28</f>
        <v>0</v>
      </c>
      <c r="L28" s="96">
        <v>17614.25</v>
      </c>
      <c r="M28" s="89"/>
      <c r="N28" s="58"/>
      <c r="O28" s="32"/>
      <c r="P28" s="32"/>
      <c r="Q28" s="32"/>
      <c r="R28" s="32"/>
    </row>
    <row r="29" spans="1:18" s="41" customFormat="1" x14ac:dyDescent="0.25">
      <c r="A29" s="39">
        <v>1062</v>
      </c>
      <c r="B29" s="32"/>
      <c r="C29" s="13"/>
      <c r="D29" s="32"/>
      <c r="E29" s="31"/>
      <c r="F29" s="32"/>
      <c r="G29" s="32"/>
      <c r="H29" s="13"/>
      <c r="I29" s="40">
        <f>6011.28-281.33</f>
        <v>5729.95</v>
      </c>
      <c r="J29" s="32"/>
      <c r="K29" s="7">
        <f>L29-I29</f>
        <v>0</v>
      </c>
      <c r="L29" s="96">
        <v>5729.95</v>
      </c>
      <c r="M29" s="89"/>
      <c r="N29" s="58"/>
      <c r="O29" s="32"/>
      <c r="P29" s="32"/>
      <c r="Q29" s="32"/>
      <c r="R29" s="32"/>
    </row>
    <row r="30" spans="1:18" s="41" customFormat="1" x14ac:dyDescent="0.25">
      <c r="A30" s="39" t="s">
        <v>47</v>
      </c>
      <c r="B30" s="32"/>
      <c r="C30" s="13"/>
      <c r="D30" s="32"/>
      <c r="E30" s="32"/>
      <c r="F30" s="32"/>
      <c r="G30" s="32"/>
      <c r="H30" s="13"/>
      <c r="I30" s="40">
        <f>(164.3+117.03)</f>
        <v>281.33000000000004</v>
      </c>
      <c r="J30" s="32"/>
      <c r="K30" s="7">
        <f>L30-I30</f>
        <v>-281.33000000000004</v>
      </c>
      <c r="L30" s="96"/>
      <c r="M30" s="89"/>
      <c r="N30" s="58" t="s">
        <v>48</v>
      </c>
      <c r="O30" s="32"/>
      <c r="P30" s="32"/>
      <c r="Q30" s="32"/>
      <c r="R30" s="32"/>
    </row>
    <row r="31" spans="1:18" s="41" customFormat="1" x14ac:dyDescent="0.25">
      <c r="A31" s="39"/>
      <c r="B31" s="32"/>
      <c r="C31" s="13"/>
      <c r="D31" s="40"/>
      <c r="E31" s="40"/>
      <c r="F31" s="40"/>
      <c r="G31" s="40"/>
      <c r="H31" s="40"/>
      <c r="I31" s="40"/>
      <c r="J31" s="40"/>
      <c r="K31" s="49"/>
      <c r="L31" s="96"/>
      <c r="M31" s="89"/>
      <c r="N31" s="58"/>
      <c r="O31" s="32"/>
      <c r="P31" s="32"/>
      <c r="Q31" s="32"/>
      <c r="R31" s="32"/>
    </row>
    <row r="32" spans="1:18" s="41" customFormat="1" x14ac:dyDescent="0.25">
      <c r="A32" s="61" t="s">
        <v>13</v>
      </c>
      <c r="B32" s="54"/>
      <c r="C32" s="62"/>
      <c r="D32" s="53"/>
      <c r="E32" s="53"/>
      <c r="F32" s="53"/>
      <c r="G32" s="53"/>
      <c r="H32" s="52"/>
      <c r="I32" s="54">
        <f>SUM(I27:I30)</f>
        <v>27765.070000000003</v>
      </c>
      <c r="J32" s="32"/>
      <c r="K32" s="7">
        <f>L32-I32</f>
        <v>-281.33000000000175</v>
      </c>
      <c r="L32" s="97">
        <f>SUM(L27:L30)</f>
        <v>27483.74</v>
      </c>
      <c r="M32" s="90"/>
      <c r="N32" s="60"/>
      <c r="O32" s="32"/>
      <c r="P32" s="32"/>
      <c r="Q32" s="32"/>
      <c r="R32" s="32"/>
    </row>
    <row r="33" spans="1:18" s="50" customFormat="1" x14ac:dyDescent="0.25">
      <c r="A33" s="44"/>
      <c r="B33" s="40"/>
      <c r="C33" s="87"/>
      <c r="D33" s="32"/>
      <c r="E33" s="32"/>
      <c r="F33" s="32"/>
      <c r="G33" s="32"/>
      <c r="H33" s="13"/>
      <c r="I33" s="40"/>
      <c r="J33" s="32"/>
      <c r="K33" s="33"/>
      <c r="L33" s="96"/>
      <c r="M33" s="89"/>
      <c r="N33" s="60"/>
      <c r="O33" s="40"/>
      <c r="P33" s="40"/>
      <c r="Q33" s="40"/>
      <c r="R33" s="40"/>
    </row>
    <row r="34" spans="1:18" s="50" customFormat="1" x14ac:dyDescent="0.25">
      <c r="A34" s="91" t="s">
        <v>26</v>
      </c>
      <c r="B34" s="33"/>
      <c r="C34" s="12"/>
      <c r="D34" s="33"/>
      <c r="E34" s="33"/>
      <c r="F34" s="33"/>
      <c r="G34" s="33"/>
      <c r="H34" s="12"/>
      <c r="I34" s="33">
        <v>3.25</v>
      </c>
      <c r="J34" s="31"/>
      <c r="K34" s="33"/>
      <c r="L34" s="96"/>
      <c r="M34" s="89"/>
      <c r="N34" s="58"/>
      <c r="O34" s="40"/>
      <c r="P34" s="40"/>
      <c r="Q34" s="40"/>
      <c r="R34" s="40"/>
    </row>
    <row r="35" spans="1:18" s="43" customFormat="1" x14ac:dyDescent="0.25">
      <c r="A35" s="48" t="s">
        <v>14</v>
      </c>
      <c r="B35" s="46"/>
      <c r="C35" s="46"/>
      <c r="D35" s="46"/>
      <c r="E35" s="46"/>
      <c r="F35" s="46"/>
      <c r="G35" s="46"/>
      <c r="H35" s="46"/>
      <c r="I35" s="47">
        <f>I25-I32+I34</f>
        <v>17453.13</v>
      </c>
      <c r="J35" s="32"/>
      <c r="K35" s="10">
        <f>L35-I35</f>
        <v>281.33000000000175</v>
      </c>
      <c r="L35" s="96">
        <f>L25-L32</f>
        <v>17734.460000000003</v>
      </c>
      <c r="M35" s="89"/>
      <c r="N35" s="58"/>
      <c r="O35" s="31"/>
      <c r="P35" s="31"/>
      <c r="Q35" s="31"/>
      <c r="R35" s="31"/>
    </row>
    <row r="36" spans="1:18" s="41" customFormat="1" x14ac:dyDescent="0.25">
      <c r="A36" s="39"/>
      <c r="B36" s="32"/>
      <c r="C36" s="13"/>
      <c r="D36" s="32"/>
      <c r="E36" s="32"/>
      <c r="F36" s="32"/>
      <c r="G36" s="32"/>
      <c r="H36" s="13"/>
      <c r="I36" s="40"/>
      <c r="J36" s="32"/>
      <c r="K36" s="33"/>
      <c r="L36" s="96">
        <f>K35</f>
        <v>281.33000000000175</v>
      </c>
      <c r="M36" s="89"/>
      <c r="N36" s="58"/>
      <c r="O36" s="32"/>
      <c r="P36" s="32"/>
      <c r="Q36" s="32"/>
      <c r="R36" s="32"/>
    </row>
    <row r="37" spans="1:18" s="41" customFormat="1" x14ac:dyDescent="0.25">
      <c r="A37" s="39"/>
      <c r="B37" s="32"/>
      <c r="C37" s="13"/>
      <c r="D37" s="32"/>
      <c r="E37" s="32"/>
      <c r="F37" s="32"/>
      <c r="G37" s="32"/>
      <c r="H37" s="13"/>
      <c r="I37" s="40"/>
      <c r="J37" s="32"/>
      <c r="K37" s="33"/>
      <c r="L37" s="98">
        <f>L35-L36</f>
        <v>17453.13</v>
      </c>
      <c r="M37" s="89"/>
      <c r="N37" s="58"/>
      <c r="O37" s="32"/>
      <c r="P37" s="32"/>
      <c r="Q37" s="32"/>
      <c r="R37" s="32"/>
    </row>
    <row r="38" spans="1:18" s="41" customFormat="1" x14ac:dyDescent="0.25">
      <c r="A38" s="1"/>
      <c r="B38" s="2"/>
      <c r="C38" s="13"/>
      <c r="D38" s="2"/>
      <c r="E38" s="2"/>
      <c r="F38" s="2"/>
      <c r="G38" s="2"/>
      <c r="H38" s="13"/>
      <c r="I38" s="5"/>
      <c r="J38" s="2"/>
      <c r="K38" s="10"/>
      <c r="L38" s="94"/>
      <c r="M38" s="55"/>
      <c r="N38" s="56"/>
      <c r="O38" s="32"/>
      <c r="P38" s="32"/>
      <c r="Q38" s="32"/>
      <c r="R38" s="32"/>
    </row>
    <row r="39" spans="1:18" x14ac:dyDescent="0.25">
      <c r="A39" s="82" t="s">
        <v>44</v>
      </c>
      <c r="B39" s="83"/>
      <c r="C39" s="84"/>
      <c r="D39" s="85"/>
      <c r="E39" s="85"/>
      <c r="F39" s="85"/>
      <c r="G39" s="85"/>
      <c r="H39" s="84"/>
      <c r="I39" s="86">
        <v>0.6</v>
      </c>
      <c r="J39" s="32"/>
      <c r="K39" s="33"/>
      <c r="N39" s="58"/>
    </row>
    <row r="40" spans="1:18" s="43" customFormat="1" x14ac:dyDescent="0.25">
      <c r="A40" s="82" t="s">
        <v>45</v>
      </c>
      <c r="B40" s="83"/>
      <c r="C40" s="84"/>
      <c r="D40" s="85"/>
      <c r="E40" s="85"/>
      <c r="F40" s="85"/>
      <c r="G40" s="85"/>
      <c r="H40" s="84"/>
      <c r="I40" s="86">
        <v>3.35</v>
      </c>
      <c r="J40" s="32"/>
      <c r="K40" s="33"/>
      <c r="L40" s="94"/>
      <c r="M40" s="55"/>
      <c r="N40" s="58"/>
      <c r="O40" s="31"/>
      <c r="P40" s="31"/>
      <c r="Q40" s="31"/>
      <c r="R40" s="31"/>
    </row>
    <row r="41" spans="1:18" s="43" customFormat="1" x14ac:dyDescent="0.25">
      <c r="L41" s="99"/>
      <c r="O41" s="31"/>
      <c r="P41" s="31"/>
      <c r="Q41" s="31"/>
      <c r="R41" s="31"/>
    </row>
  </sheetData>
  <pageMargins left="0.70866141732283472" right="0.70866141732283472" top="0.74803149606299213" bottom="0.74803149606299213" header="0.31496062992125984" footer="0.31496062992125984"/>
  <pageSetup paperSize="9" scale="3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TVA 1T2024</vt:lpstr>
      <vt:lpstr>TVA 2T2024</vt:lpstr>
      <vt:lpstr>TVA 3T2024</vt:lpstr>
      <vt:lpstr>TVA 3T2024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cp:lastPrinted>2024-11-01T16:28:52Z</cp:lastPrinted>
  <dcterms:created xsi:type="dcterms:W3CDTF">2024-08-16T09:34:17Z</dcterms:created>
  <dcterms:modified xsi:type="dcterms:W3CDTF">2024-11-01T16:57:22Z</dcterms:modified>
</cp:coreProperties>
</file>