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Sandra\Compta finances\Promerka 2018\"/>
    </mc:Choice>
  </mc:AlternateContent>
  <xr:revisionPtr revIDLastSave="0" documentId="8_{C263F620-38BA-4549-962C-6777C7C34F75}" xr6:coauthVersionLast="41" xr6:coauthVersionMax="41" xr10:uidLastSave="{00000000-0000-0000-0000-000000000000}"/>
  <bookViews>
    <workbookView xWindow="30180" yWindow="375" windowWidth="27000" windowHeight="14760" xr2:uid="{00000000-000D-0000-FFFF-FFFF00000000}"/>
  </bookViews>
  <sheets>
    <sheet name="Feuil1" sheetId="4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4" l="1"/>
  <c r="F29" i="4"/>
  <c r="H39" i="4"/>
  <c r="I16" i="4"/>
  <c r="B24" i="4"/>
  <c r="C7" i="4"/>
  <c r="C24" i="4"/>
  <c r="D7" i="4"/>
  <c r="D24" i="4"/>
  <c r="E7" i="4"/>
  <c r="E24" i="4"/>
  <c r="F24" i="4"/>
  <c r="G32" i="4"/>
  <c r="B25" i="4"/>
  <c r="C25" i="4"/>
  <c r="D25" i="4"/>
  <c r="E25" i="4"/>
  <c r="F25" i="4"/>
  <c r="G33" i="4"/>
  <c r="B19" i="4"/>
  <c r="B26" i="4"/>
  <c r="C18" i="4"/>
  <c r="C26" i="4"/>
  <c r="D18" i="4"/>
  <c r="D26" i="4"/>
  <c r="E18" i="4"/>
  <c r="E26" i="4"/>
  <c r="F26" i="4"/>
  <c r="G34" i="4"/>
  <c r="G39" i="4"/>
  <c r="F32" i="4"/>
  <c r="H32" i="4"/>
  <c r="F33" i="4"/>
  <c r="H33" i="4"/>
  <c r="F34" i="4"/>
  <c r="H34" i="4"/>
  <c r="E35" i="4"/>
  <c r="F35" i="4"/>
  <c r="H35" i="4"/>
  <c r="F36" i="4"/>
  <c r="H36" i="4"/>
  <c r="F37" i="4"/>
  <c r="H37" i="4"/>
  <c r="B42" i="4"/>
  <c r="F7" i="4"/>
  <c r="F8" i="4"/>
  <c r="F9" i="4"/>
  <c r="F10" i="4"/>
  <c r="F11" i="4"/>
  <c r="F13" i="4"/>
  <c r="G29" i="4"/>
  <c r="G24" i="4"/>
  <c r="G31" i="4"/>
  <c r="H11" i="4"/>
  <c r="C13" i="4"/>
  <c r="C41" i="4"/>
  <c r="F19" i="4"/>
  <c r="I19" i="4"/>
  <c r="F16" i="4"/>
  <c r="G22" i="4"/>
  <c r="F18" i="4"/>
  <c r="F20" i="4"/>
  <c r="F22" i="4"/>
  <c r="G13" i="4"/>
  <c r="E22" i="4"/>
  <c r="D22" i="4"/>
  <c r="C22" i="4"/>
  <c r="B22" i="4"/>
  <c r="E13" i="4"/>
  <c r="D13" i="4"/>
  <c r="B13" i="4"/>
  <c r="G30" i="4"/>
  <c r="H29" i="4"/>
  <c r="F30" i="4"/>
  <c r="H30" i="4"/>
  <c r="F31" i="4"/>
  <c r="H31" i="4"/>
  <c r="G26" i="4"/>
  <c r="H25" i="4"/>
  <c r="H26" i="4"/>
  <c r="H24" i="4"/>
  <c r="H10" i="4"/>
  <c r="H16" i="4"/>
  <c r="H18" i="4"/>
  <c r="H19" i="4"/>
  <c r="H20" i="4"/>
  <c r="H9" i="4"/>
  <c r="B39" i="4"/>
  <c r="C39" i="4"/>
  <c r="D39" i="4"/>
  <c r="E39" i="4"/>
  <c r="F39" i="4"/>
  <c r="G40" i="4"/>
  <c r="E41" i="4"/>
  <c r="E42" i="4"/>
  <c r="D41" i="4"/>
  <c r="D42" i="4"/>
  <c r="H8" i="4"/>
  <c r="C42" i="4"/>
  <c r="B41" i="4"/>
  <c r="H22" i="4"/>
  <c r="H7" i="4"/>
</calcChain>
</file>

<file path=xl/sharedStrings.xml><?xml version="1.0" encoding="utf-8"?>
<sst xmlns="http://schemas.openxmlformats.org/spreadsheetml/2006/main" count="32" uniqueCount="31">
  <si>
    <t>TVA Q01</t>
  </si>
  <si>
    <t>TVA Q02</t>
  </si>
  <si>
    <t>TVA Q03</t>
  </si>
  <si>
    <t>TVA Q04</t>
  </si>
  <si>
    <t>Total</t>
  </si>
  <si>
    <t>Comptabilisé</t>
  </si>
  <si>
    <t>Annoncé</t>
  </si>
  <si>
    <t>TVA 8%</t>
  </si>
  <si>
    <t>Concordance</t>
  </si>
  <si>
    <t>Solde</t>
  </si>
  <si>
    <t>Concordance TVA</t>
  </si>
  <si>
    <t>Déclaration</t>
  </si>
  <si>
    <t>Promerka SA</t>
  </si>
  <si>
    <t>2018</t>
  </si>
  <si>
    <t>CA 6000 7.7</t>
  </si>
  <si>
    <t>CA 6010 2.5</t>
  </si>
  <si>
    <t>CA 7.7</t>
  </si>
  <si>
    <t>CA 2.5</t>
  </si>
  <si>
    <t>TVA 7.7</t>
  </si>
  <si>
    <t>TVA 2.5</t>
  </si>
  <si>
    <t>CA 8</t>
  </si>
  <si>
    <t xml:space="preserve">TVA 8 </t>
  </si>
  <si>
    <t>TVA 7.7%</t>
  </si>
  <si>
    <t>TVA 2.5%</t>
  </si>
  <si>
    <t>CA 6600 7.7</t>
  </si>
  <si>
    <t>CA 6600 2.5</t>
  </si>
  <si>
    <t>CA 6601 7.7</t>
  </si>
  <si>
    <t>CA 6602 7.7</t>
  </si>
  <si>
    <t>CA 6602 8</t>
  </si>
  <si>
    <t>CA 6610 2.5</t>
  </si>
  <si>
    <t xml:space="preserve">4270 frais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</si>
</sst>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2" xfId="0" applyNumberFormat="1" applyBorder="1"/>
    <xf numFmtId="0" fontId="1" fillId="2" borderId="1" xfId="0" applyFont="1" applyFill="1" applyBorder="1"/>
    <xf numFmtId="4" fontId="1" fillId="2" borderId="2" xfId="0" applyNumberFormat="1" applyFont="1" applyFill="1" applyBorder="1"/>
    <xf numFmtId="4" fontId="0" fillId="2" borderId="2" xfId="0" applyNumberFormat="1" applyFill="1" applyBorder="1"/>
    <xf numFmtId="0" fontId="0" fillId="0" borderId="4" xfId="0" applyBorder="1" applyAlignment="1">
      <alignment horizontal="left" vertical="top"/>
    </xf>
    <xf numFmtId="4" fontId="0" fillId="0" borderId="5" xfId="0" applyNumberFormat="1" applyBorder="1"/>
    <xf numFmtId="4" fontId="0" fillId="2" borderId="1" xfId="0" applyNumberFormat="1" applyFill="1" applyBorder="1"/>
    <xf numFmtId="0" fontId="0" fillId="0" borderId="6" xfId="0" applyBorder="1" applyAlignment="1">
      <alignment horizontal="left" vertical="top"/>
    </xf>
    <xf numFmtId="4" fontId="0" fillId="0" borderId="0" xfId="0" applyNumberFormat="1" applyBorder="1"/>
    <xf numFmtId="4" fontId="0" fillId="0" borderId="4" xfId="0" applyNumberFormat="1" applyBorder="1"/>
    <xf numFmtId="4" fontId="0" fillId="0" borderId="9" xfId="0" applyNumberFormat="1" applyBorder="1"/>
    <xf numFmtId="4" fontId="0" fillId="0" borderId="6" xfId="0" applyNumberFormat="1" applyBorder="1"/>
    <xf numFmtId="4" fontId="0" fillId="0" borderId="10" xfId="0" applyNumberForma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0" fontId="1" fillId="0" borderId="7" xfId="0" applyFont="1" applyBorder="1" applyAlignment="1">
      <alignment horizontal="left" vertical="top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11" xfId="0" applyNumberFormat="1" applyFont="1" applyBorder="1"/>
    <xf numFmtId="4" fontId="1" fillId="0" borderId="3" xfId="0" applyNumberFormat="1" applyFont="1" applyBorder="1"/>
    <xf numFmtId="4" fontId="1" fillId="2" borderId="3" xfId="0" applyNumberFormat="1" applyFont="1" applyFill="1" applyBorder="1"/>
    <xf numFmtId="0" fontId="2" fillId="0" borderId="0" xfId="0" applyFont="1" applyAlignment="1">
      <alignment horizontal="left" vertical="top"/>
    </xf>
    <xf numFmtId="49" fontId="1" fillId="0" borderId="0" xfId="0" applyNumberFormat="1" applyFont="1"/>
    <xf numFmtId="0" fontId="3" fillId="0" borderId="6" xfId="0" applyFont="1" applyBorder="1" applyAlignment="1">
      <alignment horizontal="left" vertical="top"/>
    </xf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2" xfId="0" applyNumberFormat="1" applyBorder="1"/>
    <xf numFmtId="0" fontId="0" fillId="0" borderId="6" xfId="0" applyBorder="1" applyAlignment="1">
      <alignment horizontal="left"/>
    </xf>
    <xf numFmtId="4" fontId="4" fillId="0" borderId="6" xfId="0" applyNumberFormat="1" applyFont="1" applyBorder="1"/>
    <xf numFmtId="4" fontId="4" fillId="0" borderId="0" xfId="0" applyNumberFormat="1" applyFont="1" applyBorder="1"/>
    <xf numFmtId="4" fontId="4" fillId="0" borderId="10" xfId="0" applyNumberFormat="1" applyFont="1" applyBorder="1"/>
    <xf numFmtId="4" fontId="0" fillId="0" borderId="12" xfId="0" applyNumberFormat="1" applyFont="1" applyBorder="1"/>
    <xf numFmtId="4" fontId="4" fillId="0" borderId="2" xfId="0" applyNumberFormat="1" applyFont="1" applyBorder="1"/>
    <xf numFmtId="4" fontId="0" fillId="0" borderId="0" xfId="0" applyNumberFormat="1" applyFont="1" applyBorder="1"/>
    <xf numFmtId="4" fontId="4" fillId="0" borderId="0" xfId="0" applyNumberFormat="1" applyFont="1" applyFill="1" applyBorder="1"/>
    <xf numFmtId="4" fontId="0" fillId="0" borderId="5" xfId="0" applyNumberFormat="1" applyFill="1" applyBorder="1"/>
    <xf numFmtId="4" fontId="0" fillId="0" borderId="0" xfId="0" applyNumberFormat="1" applyFill="1" applyBorder="1"/>
    <xf numFmtId="4" fontId="5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13.7109375" style="1" customWidth="1"/>
    <col min="2" max="2" width="13.42578125" style="2" customWidth="1"/>
    <col min="3" max="3" width="13" style="2" customWidth="1"/>
    <col min="4" max="4" width="13.140625" style="2" customWidth="1"/>
    <col min="5" max="5" width="12.7109375" style="2" customWidth="1"/>
    <col min="6" max="6" width="16.85546875" style="2" customWidth="1"/>
    <col min="7" max="7" width="18.28515625" style="2" customWidth="1"/>
    <col min="8" max="8" width="18.42578125" customWidth="1"/>
  </cols>
  <sheetData>
    <row r="1" spans="1:9" x14ac:dyDescent="0.25">
      <c r="A1" s="1" t="s">
        <v>12</v>
      </c>
    </row>
    <row r="2" spans="1:9" x14ac:dyDescent="0.25">
      <c r="A2" s="26" t="s">
        <v>10</v>
      </c>
    </row>
    <row r="4" spans="1:9" ht="15.75" thickBot="1" x14ac:dyDescent="0.3">
      <c r="D4" s="27" t="s">
        <v>13</v>
      </c>
    </row>
    <row r="5" spans="1:9" ht="15.75" thickBot="1" x14ac:dyDescent="0.3">
      <c r="F5" s="18" t="s">
        <v>4</v>
      </c>
      <c r="G5" s="18" t="s">
        <v>4</v>
      </c>
      <c r="H5" s="6"/>
    </row>
    <row r="6" spans="1:9" ht="15.75" thickBot="1" x14ac:dyDescent="0.3">
      <c r="B6" s="14" t="s">
        <v>0</v>
      </c>
      <c r="C6" s="10" t="s">
        <v>1</v>
      </c>
      <c r="D6" s="10" t="s">
        <v>2</v>
      </c>
      <c r="E6" s="15" t="s">
        <v>3</v>
      </c>
      <c r="F6" s="19" t="s">
        <v>6</v>
      </c>
      <c r="G6" s="19" t="s">
        <v>5</v>
      </c>
      <c r="H6" s="7" t="s">
        <v>8</v>
      </c>
    </row>
    <row r="7" spans="1:9" x14ac:dyDescent="0.25">
      <c r="A7" s="9" t="s">
        <v>14</v>
      </c>
      <c r="B7" s="14">
        <v>365870.58</v>
      </c>
      <c r="C7" s="41">
        <f>807172.49-(+B7)</f>
        <v>441301.91</v>
      </c>
      <c r="D7" s="10">
        <f>1332684.27-(+B7+C7)</f>
        <v>525511.78</v>
      </c>
      <c r="E7" s="15">
        <f>1685026.24-(+B7+C7+D7)</f>
        <v>352341.97</v>
      </c>
      <c r="F7" s="4">
        <f>SUM(B7:E7)</f>
        <v>1685026.24</v>
      </c>
      <c r="G7" s="4">
        <v>1685026.24</v>
      </c>
      <c r="H7" s="11">
        <f>+G7-F7</f>
        <v>0</v>
      </c>
    </row>
    <row r="8" spans="1:9" x14ac:dyDescent="0.25">
      <c r="A8" s="12" t="s">
        <v>24</v>
      </c>
      <c r="B8" s="16">
        <f>-2339.34-0.54-0.78</f>
        <v>-2340.6600000000003</v>
      </c>
      <c r="C8" s="13">
        <v>-375.54</v>
      </c>
      <c r="D8" s="13">
        <v>-759.15</v>
      </c>
      <c r="E8" s="17">
        <v>-222.17</v>
      </c>
      <c r="F8" s="5">
        <f>SUM(B8:E8)</f>
        <v>-3697.5200000000004</v>
      </c>
      <c r="G8" s="5">
        <v>-3697.52</v>
      </c>
      <c r="H8" s="8">
        <f>+G8-F8</f>
        <v>0</v>
      </c>
    </row>
    <row r="9" spans="1:9" x14ac:dyDescent="0.25">
      <c r="A9" s="12" t="s">
        <v>26</v>
      </c>
      <c r="B9" s="16"/>
      <c r="C9" s="13"/>
      <c r="D9" s="13">
        <v>-1273.9100000000001</v>
      </c>
      <c r="E9" s="17"/>
      <c r="F9" s="5">
        <f t="shared" ref="F9:F16" si="0">SUM(B9:E9)</f>
        <v>-1273.9100000000001</v>
      </c>
      <c r="G9" s="5">
        <v>-1273.9100000000001</v>
      </c>
      <c r="H9" s="8">
        <f>+G9-F9</f>
        <v>0</v>
      </c>
    </row>
    <row r="10" spans="1:9" x14ac:dyDescent="0.25">
      <c r="A10" s="12" t="s">
        <v>27</v>
      </c>
      <c r="B10" s="16">
        <v>-3252.7</v>
      </c>
      <c r="C10" s="13">
        <v>-10687.8</v>
      </c>
      <c r="D10" s="13"/>
      <c r="E10" s="17"/>
      <c r="F10" s="5">
        <f t="shared" si="0"/>
        <v>-13940.5</v>
      </c>
      <c r="G10" s="5">
        <v>-13940.5</v>
      </c>
      <c r="H10" s="8">
        <f t="shared" ref="H10:H20" si="1">+G10-F10</f>
        <v>0</v>
      </c>
    </row>
    <row r="11" spans="1:9" x14ac:dyDescent="0.25">
      <c r="A11" s="12" t="s">
        <v>30</v>
      </c>
      <c r="B11" s="16"/>
      <c r="C11" s="13">
        <v>-52.52</v>
      </c>
      <c r="D11" s="13"/>
      <c r="E11" s="17"/>
      <c r="F11" s="5">
        <f t="shared" si="0"/>
        <v>-52.52</v>
      </c>
      <c r="G11" s="5">
        <v>-52.52</v>
      </c>
      <c r="H11" s="8">
        <f t="shared" si="1"/>
        <v>0</v>
      </c>
    </row>
    <row r="12" spans="1:9" ht="5.25" customHeight="1" x14ac:dyDescent="0.25">
      <c r="A12" s="12"/>
      <c r="B12" s="29"/>
      <c r="C12" s="30"/>
      <c r="D12" s="30"/>
      <c r="E12" s="31"/>
      <c r="F12" s="32"/>
      <c r="G12" s="32"/>
      <c r="H12" s="8"/>
    </row>
    <row r="13" spans="1:9" x14ac:dyDescent="0.25">
      <c r="A13" s="12"/>
      <c r="B13" s="34">
        <f>SUM(B7:B10)</f>
        <v>360277.22000000003</v>
      </c>
      <c r="C13" s="35">
        <f>SUM(C7:C11)</f>
        <v>430186.05</v>
      </c>
      <c r="D13" s="35">
        <f>SUM(D7:D10)</f>
        <v>523478.72000000003</v>
      </c>
      <c r="E13" s="36">
        <f>SUM(E7:E10)</f>
        <v>352119.8</v>
      </c>
      <c r="F13" s="38">
        <f>SUM(F7:F11)</f>
        <v>1666061.79</v>
      </c>
      <c r="G13" s="38">
        <f>SUM(G7:G12)</f>
        <v>1666061.79</v>
      </c>
      <c r="H13" s="8"/>
    </row>
    <row r="14" spans="1:9" x14ac:dyDescent="0.25">
      <c r="A14" s="12"/>
      <c r="B14" s="34"/>
      <c r="C14" s="39"/>
      <c r="D14" s="35"/>
      <c r="E14" s="36"/>
      <c r="F14" s="38"/>
      <c r="G14" s="38"/>
      <c r="H14" s="8"/>
    </row>
    <row r="15" spans="1:9" x14ac:dyDescent="0.25">
      <c r="A15" s="12"/>
      <c r="B15" s="34"/>
      <c r="C15" s="40"/>
      <c r="D15" s="35"/>
      <c r="E15" s="36"/>
      <c r="F15" s="38"/>
      <c r="G15" s="38"/>
      <c r="H15" s="8"/>
    </row>
    <row r="16" spans="1:9" ht="28.5" customHeight="1" x14ac:dyDescent="0.25">
      <c r="A16" s="33" t="s">
        <v>28</v>
      </c>
      <c r="B16" s="16"/>
      <c r="C16" s="13">
        <v>-2893.45</v>
      </c>
      <c r="D16" s="13"/>
      <c r="E16" s="17"/>
      <c r="F16" s="5">
        <f t="shared" si="0"/>
        <v>-2893.45</v>
      </c>
      <c r="G16" s="5">
        <v>-2893.45</v>
      </c>
      <c r="H16" s="8">
        <f t="shared" si="1"/>
        <v>0</v>
      </c>
      <c r="I16" s="2">
        <f>+F10+F16</f>
        <v>-16833.95</v>
      </c>
    </row>
    <row r="17" spans="1:9" x14ac:dyDescent="0.25">
      <c r="A17" s="12"/>
      <c r="B17" s="16"/>
      <c r="C17" s="13"/>
      <c r="D17" s="13"/>
      <c r="E17" s="17"/>
      <c r="F17" s="5"/>
      <c r="G17" s="5"/>
      <c r="H17" s="8"/>
      <c r="I17" s="2"/>
    </row>
    <row r="18" spans="1:9" x14ac:dyDescent="0.25">
      <c r="A18" s="12" t="s">
        <v>15</v>
      </c>
      <c r="B18" s="16">
        <v>3072.46</v>
      </c>
      <c r="C18" s="13">
        <f>25896.22-B18</f>
        <v>22823.760000000002</v>
      </c>
      <c r="D18" s="13">
        <f>53014.88-(+B18+C18)</f>
        <v>27118.659999999996</v>
      </c>
      <c r="E18" s="17">
        <f>56969.98-(+B18+C18+D18)</f>
        <v>3955.1000000000058</v>
      </c>
      <c r="F18" s="5">
        <f>SUM(B18:E18)</f>
        <v>56969.98</v>
      </c>
      <c r="G18" s="5">
        <v>56969.98</v>
      </c>
      <c r="H18" s="8">
        <f t="shared" si="1"/>
        <v>0</v>
      </c>
    </row>
    <row r="19" spans="1:9" x14ac:dyDescent="0.25">
      <c r="A19" s="12" t="s">
        <v>25</v>
      </c>
      <c r="B19" s="16">
        <f>0.54+0.78</f>
        <v>1.32</v>
      </c>
      <c r="C19" s="13"/>
      <c r="D19" s="13"/>
      <c r="E19" s="17">
        <v>-5.75</v>
      </c>
      <c r="F19" s="5">
        <f>SUM(B19:E19)</f>
        <v>-4.43</v>
      </c>
      <c r="G19" s="5">
        <v>-4.43</v>
      </c>
      <c r="H19" s="8">
        <f t="shared" si="1"/>
        <v>0</v>
      </c>
      <c r="I19" s="2">
        <f>+F8+F19</f>
        <v>-3701.9500000000003</v>
      </c>
    </row>
    <row r="20" spans="1:9" x14ac:dyDescent="0.25">
      <c r="A20" s="12" t="s">
        <v>29</v>
      </c>
      <c r="B20" s="16"/>
      <c r="C20" s="13">
        <v>-1.9</v>
      </c>
      <c r="D20" s="13">
        <v>-22.78</v>
      </c>
      <c r="E20" s="17">
        <v>0.65</v>
      </c>
      <c r="F20" s="5">
        <f>SUM(B20:E20)</f>
        <v>-24.03</v>
      </c>
      <c r="G20" s="5">
        <v>-24.03</v>
      </c>
      <c r="H20" s="8">
        <f t="shared" si="1"/>
        <v>0</v>
      </c>
      <c r="I20" s="2"/>
    </row>
    <row r="21" spans="1:9" ht="6.75" customHeight="1" x14ac:dyDescent="0.25">
      <c r="A21" s="12"/>
      <c r="B21" s="29"/>
      <c r="C21" s="30"/>
      <c r="D21" s="30"/>
      <c r="E21" s="31"/>
      <c r="F21" s="37"/>
      <c r="G21" s="37"/>
      <c r="H21" s="8"/>
    </row>
    <row r="22" spans="1:9" x14ac:dyDescent="0.25">
      <c r="A22" s="12"/>
      <c r="B22" s="34">
        <f>SUM(B18:B21)</f>
        <v>3073.78</v>
      </c>
      <c r="C22" s="35">
        <f>SUM(C18:C21)</f>
        <v>22821.86</v>
      </c>
      <c r="D22" s="35">
        <f>SUM(D18:D21)</f>
        <v>27095.879999999997</v>
      </c>
      <c r="E22" s="36">
        <f>SUM(E18:E21)</f>
        <v>3950.0000000000059</v>
      </c>
      <c r="F22" s="38">
        <f>SUM(F18:F20)</f>
        <v>56941.520000000004</v>
      </c>
      <c r="G22" s="38">
        <f>SUM(G18:G21)</f>
        <v>56941.520000000004</v>
      </c>
      <c r="H22" s="8">
        <f>+G22-F22</f>
        <v>0</v>
      </c>
    </row>
    <row r="23" spans="1:9" x14ac:dyDescent="0.25">
      <c r="A23" s="12"/>
      <c r="B23" s="16"/>
      <c r="C23" s="13"/>
      <c r="D23" s="13"/>
      <c r="E23" s="17"/>
      <c r="F23" s="5"/>
      <c r="G23" s="5"/>
      <c r="H23" s="8"/>
    </row>
    <row r="24" spans="1:9" x14ac:dyDescent="0.25">
      <c r="A24" s="12" t="s">
        <v>22</v>
      </c>
      <c r="B24" s="16">
        <f>(+B7+B8+B10)*0.077</f>
        <v>27741.345940000003</v>
      </c>
      <c r="C24" s="13">
        <f>(+C7+C8+C10+C11)*0.077</f>
        <v>33124.325850000001</v>
      </c>
      <c r="D24" s="13">
        <f>(+D7+D8+D9)*0.077</f>
        <v>40307.861440000001</v>
      </c>
      <c r="E24" s="17">
        <f>(+E7+E8+E9)*0.077</f>
        <v>27113.224599999998</v>
      </c>
      <c r="F24" s="5">
        <f>SUM(B24:E24)</f>
        <v>128286.75783</v>
      </c>
      <c r="G24" s="5">
        <f>27722.61+33113.14+40307.68+27112.04</f>
        <v>128255.47</v>
      </c>
      <c r="H24" s="8">
        <f>+F24-G24</f>
        <v>31.287830000001122</v>
      </c>
    </row>
    <row r="25" spans="1:9" x14ac:dyDescent="0.25">
      <c r="A25" s="12" t="s">
        <v>7</v>
      </c>
      <c r="B25" s="16">
        <f>+B21*0.08</f>
        <v>0</v>
      </c>
      <c r="C25" s="13">
        <f>+C16*0.08</f>
        <v>-231.476</v>
      </c>
      <c r="D25" s="13">
        <f t="shared" ref="D25:E25" si="2">+D21*0.08</f>
        <v>0</v>
      </c>
      <c r="E25" s="17">
        <f t="shared" si="2"/>
        <v>0</v>
      </c>
      <c r="F25" s="5">
        <f t="shared" ref="F25" si="3">SUM(B25:E25)</f>
        <v>-231.476</v>
      </c>
      <c r="G25" s="5">
        <v>-231.45</v>
      </c>
      <c r="H25" s="8">
        <f t="shared" ref="H25:H26" si="4">+F25-G25</f>
        <v>-2.6000000000010459E-2</v>
      </c>
    </row>
    <row r="26" spans="1:9" x14ac:dyDescent="0.25">
      <c r="A26" s="12" t="s">
        <v>23</v>
      </c>
      <c r="B26" s="16">
        <f>(+B18+B19)*0.025</f>
        <v>76.844500000000011</v>
      </c>
      <c r="C26" s="13">
        <f>(+C18+C19+C20)*0.025</f>
        <v>570.54650000000004</v>
      </c>
      <c r="D26" s="13">
        <f>(+D18+D19+D20)*0.025</f>
        <v>677.39699999999993</v>
      </c>
      <c r="E26" s="17">
        <f>(+E18+E19+E20)*0.025</f>
        <v>98.750000000000156</v>
      </c>
      <c r="F26" s="5">
        <f>SUM(B26:E26)</f>
        <v>1423.5380000000002</v>
      </c>
      <c r="G26" s="5">
        <f>81.69+570.53+677.58+98.95</f>
        <v>1428.7500000000002</v>
      </c>
      <c r="H26" s="8">
        <f t="shared" si="4"/>
        <v>-5.2119999999999891</v>
      </c>
    </row>
    <row r="27" spans="1:9" x14ac:dyDescent="0.25">
      <c r="A27" s="12"/>
      <c r="B27" s="16"/>
      <c r="C27" s="13"/>
      <c r="D27" s="13"/>
      <c r="E27" s="17"/>
      <c r="F27" s="5"/>
      <c r="G27" s="5"/>
      <c r="H27" s="8"/>
    </row>
    <row r="28" spans="1:9" x14ac:dyDescent="0.25">
      <c r="A28" s="28" t="s">
        <v>11</v>
      </c>
      <c r="B28" s="16"/>
      <c r="C28" s="13"/>
      <c r="D28" s="13"/>
      <c r="E28" s="17"/>
      <c r="F28" s="5"/>
      <c r="G28" s="5"/>
      <c r="H28" s="8"/>
    </row>
    <row r="29" spans="1:9" x14ac:dyDescent="0.25">
      <c r="A29" s="12" t="s">
        <v>16</v>
      </c>
      <c r="B29" s="16">
        <v>360033.9</v>
      </c>
      <c r="C29" s="42">
        <v>430043.39</v>
      </c>
      <c r="D29" s="13">
        <v>523478.72</v>
      </c>
      <c r="E29" s="17">
        <v>352119.82</v>
      </c>
      <c r="F29" s="43">
        <f>SUM(B29:E29)</f>
        <v>1665675.83</v>
      </c>
      <c r="G29" s="5">
        <f>+G7+G8+G9+G10+G11</f>
        <v>1666061.79</v>
      </c>
      <c r="H29" s="8">
        <f>+F29-G29</f>
        <v>-385.95999999996275</v>
      </c>
    </row>
    <row r="30" spans="1:9" x14ac:dyDescent="0.25">
      <c r="A30" s="12" t="s">
        <v>20</v>
      </c>
      <c r="B30" s="16"/>
      <c r="C30" s="13">
        <v>-2893.45</v>
      </c>
      <c r="D30" s="13"/>
      <c r="E30" s="17"/>
      <c r="F30" s="5">
        <f t="shared" ref="F29:F37" si="5">SUM(B30:E30)</f>
        <v>-2893.45</v>
      </c>
      <c r="G30" s="5">
        <f>+G16</f>
        <v>-2893.45</v>
      </c>
      <c r="H30" s="8">
        <f t="shared" ref="H30:H31" si="6">+F30-G30</f>
        <v>0</v>
      </c>
    </row>
    <row r="31" spans="1:9" x14ac:dyDescent="0.25">
      <c r="A31" s="12" t="s">
        <v>17</v>
      </c>
      <c r="B31" s="16">
        <v>3267.6</v>
      </c>
      <c r="C31" s="13">
        <v>22821.86</v>
      </c>
      <c r="D31" s="13">
        <v>27095.88</v>
      </c>
      <c r="E31" s="17">
        <v>3949.98</v>
      </c>
      <c r="F31" s="5">
        <f t="shared" si="5"/>
        <v>57135.32</v>
      </c>
      <c r="G31" s="5">
        <f>+G18+G19+G20</f>
        <v>56941.520000000004</v>
      </c>
      <c r="H31" s="8">
        <f t="shared" si="6"/>
        <v>193.79999999999563</v>
      </c>
      <c r="I31" s="2"/>
    </row>
    <row r="32" spans="1:9" ht="21.75" customHeight="1" x14ac:dyDescent="0.25">
      <c r="A32" s="33" t="s">
        <v>18</v>
      </c>
      <c r="B32" s="16">
        <v>27722.61</v>
      </c>
      <c r="C32" s="13">
        <v>33113.35</v>
      </c>
      <c r="D32" s="13">
        <v>40307.86</v>
      </c>
      <c r="E32" s="17">
        <v>27113.23</v>
      </c>
      <c r="F32" s="5">
        <f t="shared" si="5"/>
        <v>128257.05</v>
      </c>
      <c r="G32" s="5">
        <f>+F24</f>
        <v>128286.75783</v>
      </c>
      <c r="H32" s="8">
        <f>+F32-G32</f>
        <v>-29.707829999999376</v>
      </c>
    </row>
    <row r="33" spans="1:8" x14ac:dyDescent="0.25">
      <c r="A33" s="12" t="s">
        <v>21</v>
      </c>
      <c r="B33" s="16">
        <v>0</v>
      </c>
      <c r="C33" s="13">
        <v>-231.5</v>
      </c>
      <c r="D33" s="13">
        <v>0</v>
      </c>
      <c r="E33" s="17">
        <v>0</v>
      </c>
      <c r="F33" s="5">
        <f t="shared" si="5"/>
        <v>-231.5</v>
      </c>
      <c r="G33" s="5">
        <f>+F25</f>
        <v>-231.476</v>
      </c>
      <c r="H33" s="8">
        <f>+F33-G33</f>
        <v>-2.4000000000000909E-2</v>
      </c>
    </row>
    <row r="34" spans="1:8" x14ac:dyDescent="0.25">
      <c r="A34" s="12" t="s">
        <v>19</v>
      </c>
      <c r="B34" s="16">
        <v>81.69</v>
      </c>
      <c r="C34" s="13">
        <v>570.54999999999995</v>
      </c>
      <c r="D34" s="13">
        <v>677.4</v>
      </c>
      <c r="E34" s="17">
        <v>98.75</v>
      </c>
      <c r="F34" s="5">
        <f t="shared" si="5"/>
        <v>1428.3899999999999</v>
      </c>
      <c r="G34" s="5">
        <f>+F26</f>
        <v>1423.5380000000002</v>
      </c>
      <c r="H34" s="8">
        <f>+F34-G34</f>
        <v>4.8519999999996344</v>
      </c>
    </row>
    <row r="35" spans="1:8" ht="18" customHeight="1" x14ac:dyDescent="0.25">
      <c r="A35" s="33">
        <v>1061</v>
      </c>
      <c r="B35" s="16">
        <v>-20508.72</v>
      </c>
      <c r="C35" s="13">
        <v>-3780.29</v>
      </c>
      <c r="D35" s="13">
        <v>-6908.35</v>
      </c>
      <c r="E35" s="17">
        <f>-2656.11</f>
        <v>-2656.11</v>
      </c>
      <c r="F35" s="5">
        <f t="shared" si="5"/>
        <v>-33853.47</v>
      </c>
      <c r="G35" s="5">
        <v>-33853.47</v>
      </c>
      <c r="H35" s="8">
        <f t="shared" ref="H35:H37" si="7">+F35-G35</f>
        <v>0</v>
      </c>
    </row>
    <row r="36" spans="1:8" x14ac:dyDescent="0.25">
      <c r="A36" s="12">
        <v>1063</v>
      </c>
      <c r="B36" s="16">
        <v>-30767.35</v>
      </c>
      <c r="C36" s="13">
        <v>-14071.55</v>
      </c>
      <c r="D36" s="13">
        <v>-14602.65</v>
      </c>
      <c r="E36" s="17">
        <v>-18228.150000000001</v>
      </c>
      <c r="F36" s="5">
        <f t="shared" si="5"/>
        <v>-77669.7</v>
      </c>
      <c r="G36" s="5">
        <v>-77669.7</v>
      </c>
      <c r="H36" s="8">
        <f t="shared" si="7"/>
        <v>0</v>
      </c>
    </row>
    <row r="37" spans="1:8" x14ac:dyDescent="0.25">
      <c r="A37" s="12">
        <v>1062</v>
      </c>
      <c r="B37" s="16">
        <v>-5480.22</v>
      </c>
      <c r="C37" s="13">
        <v>-6799.85</v>
      </c>
      <c r="D37" s="13">
        <v>-4360.6499999999996</v>
      </c>
      <c r="E37" s="17">
        <v>-3183.2</v>
      </c>
      <c r="F37" s="5">
        <f t="shared" si="5"/>
        <v>-19823.920000000002</v>
      </c>
      <c r="G37" s="5">
        <v>-19823.919999999998</v>
      </c>
      <c r="H37" s="8">
        <f t="shared" si="7"/>
        <v>0</v>
      </c>
    </row>
    <row r="38" spans="1:8" x14ac:dyDescent="0.25">
      <c r="A38" s="12"/>
      <c r="B38" s="16"/>
      <c r="C38" s="13"/>
      <c r="D38" s="13"/>
      <c r="E38" s="17"/>
      <c r="F38" s="5"/>
      <c r="G38" s="5"/>
      <c r="H38" s="8"/>
    </row>
    <row r="39" spans="1:8" s="3" customFormat="1" ht="15.75" thickBot="1" x14ac:dyDescent="0.3">
      <c r="A39" s="20" t="s">
        <v>9</v>
      </c>
      <c r="B39" s="21">
        <f>+B32+B33+B34+B35+B36+B37+B38</f>
        <v>-28951.99</v>
      </c>
      <c r="C39" s="22">
        <f>+C32+C33+C34+C35+C36+C37+C38</f>
        <v>8800.7100000000009</v>
      </c>
      <c r="D39" s="22">
        <f>+D32+D33+D34+D35+D36+D37+D38</f>
        <v>15113.610000000002</v>
      </c>
      <c r="E39" s="23">
        <f>+E32+E33+E34+E35+E36+E37+E38</f>
        <v>3144.5199999999977</v>
      </c>
      <c r="F39" s="24">
        <f>SUM(B39:E39)</f>
        <v>-1893.1499999999987</v>
      </c>
      <c r="G39" s="24">
        <f>+G32+G33+G34+G35+G36+G37+G38</f>
        <v>-1868.2701699999889</v>
      </c>
      <c r="H39" s="25">
        <f>+H32+H33+H34+H35+H36+H37</f>
        <v>-24.879829999999743</v>
      </c>
    </row>
    <row r="40" spans="1:8" x14ac:dyDescent="0.25">
      <c r="G40" s="2">
        <f>+F39-G39</f>
        <v>-24.879830000009861</v>
      </c>
    </row>
    <row r="41" spans="1:8" x14ac:dyDescent="0.25">
      <c r="B41" s="2">
        <f>SUM(B29:B31)</f>
        <v>363301.5</v>
      </c>
      <c r="C41" s="2">
        <f>SUM(C29:C31)</f>
        <v>449971.8</v>
      </c>
      <c r="D41" s="2">
        <f>SUM(D29:D31)</f>
        <v>550574.6</v>
      </c>
      <c r="E41" s="2">
        <f>SUM(E29:E31)</f>
        <v>356069.8</v>
      </c>
    </row>
    <row r="42" spans="1:8" x14ac:dyDescent="0.25">
      <c r="B42" s="2">
        <f>SUM(B32:B34)</f>
        <v>27804.3</v>
      </c>
      <c r="C42" s="2">
        <f>SUM(C32:C34)</f>
        <v>33452.400000000001</v>
      </c>
      <c r="D42" s="2">
        <f>SUM(D32:D34)</f>
        <v>40985.26</v>
      </c>
      <c r="E42" s="2">
        <f>SUM(E32:E34)</f>
        <v>27211.98</v>
      </c>
    </row>
  </sheetData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Office Consultant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Mirana Rakotonirina</dc:creator>
  <cp:lastModifiedBy>Sandra</cp:lastModifiedBy>
  <cp:lastPrinted>2019-04-10T05:11:37Z</cp:lastPrinted>
  <dcterms:created xsi:type="dcterms:W3CDTF">2013-04-15T07:56:11Z</dcterms:created>
  <dcterms:modified xsi:type="dcterms:W3CDTF">2019-04-10T12:13:44Z</dcterms:modified>
</cp:coreProperties>
</file>