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xSANDRA\Finances et compta\2017\"/>
    </mc:Choice>
  </mc:AlternateContent>
  <xr:revisionPtr revIDLastSave="0" documentId="13_ncr:1_{0B10C602-CA42-45DC-8051-D9EF0766F556}" xr6:coauthVersionLast="40" xr6:coauthVersionMax="40" xr10:uidLastSave="{00000000-0000-0000-0000-000000000000}"/>
  <bookViews>
    <workbookView xWindow="1860" yWindow="315" windowWidth="26775" windowHeight="14595" xr2:uid="{00000000-000D-0000-FFFF-FFFF00000000}"/>
  </bookViews>
  <sheets>
    <sheet name="FA ouvertes per 31.12.2017  (3)" sheetId="1" r:id="rId1"/>
    <sheet name="FA ouvertes per 31.12.2017  (4)" sheetId="2" r:id="rId2"/>
  </sheets>
  <definedNames>
    <definedName name="_xlnm.Print_Titles" localSheetId="0">'FA ouvertes per 31.12.2017  (3)'!$12:$12</definedName>
    <definedName name="_xlnm.Print_Titles" localSheetId="1">'FA ouvertes per 31.12.2017  (4)'!$12:$12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2" l="1"/>
  <c r="I95" i="2"/>
  <c r="I94" i="2"/>
  <c r="I93" i="2"/>
  <c r="I92" i="2"/>
  <c r="I87" i="2"/>
  <c r="I86" i="2"/>
  <c r="I85" i="2"/>
  <c r="I84" i="2"/>
  <c r="I83" i="2"/>
  <c r="I82" i="2"/>
  <c r="I81" i="2"/>
  <c r="I80" i="2"/>
  <c r="I79" i="2"/>
  <c r="I78" i="2"/>
  <c r="I77" i="2"/>
  <c r="E76" i="2"/>
  <c r="I76" i="2" s="1"/>
  <c r="E75" i="2"/>
  <c r="I75" i="2" s="1"/>
  <c r="E74" i="2"/>
  <c r="E73" i="2"/>
  <c r="I72" i="2"/>
  <c r="I70" i="2"/>
  <c r="I69" i="2"/>
  <c r="I68" i="2"/>
  <c r="I67" i="2"/>
  <c r="I66" i="2"/>
  <c r="I50" i="2"/>
  <c r="I49" i="2"/>
  <c r="I48" i="2"/>
  <c r="I47" i="2"/>
  <c r="I46" i="2"/>
  <c r="I45" i="2"/>
  <c r="I44" i="2"/>
  <c r="I43" i="2"/>
  <c r="E40" i="2"/>
  <c r="E39" i="2"/>
  <c r="E38" i="2"/>
  <c r="E37" i="2"/>
  <c r="E36" i="2"/>
  <c r="E35" i="2"/>
  <c r="E34" i="2"/>
  <c r="E33" i="2"/>
  <c r="E32" i="2"/>
  <c r="E31" i="2"/>
  <c r="E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D8" i="2"/>
  <c r="D9" i="2" s="1"/>
  <c r="E98" i="1"/>
  <c r="E86" i="1"/>
  <c r="E79" i="1"/>
  <c r="E73" i="1"/>
  <c r="E64" i="1"/>
  <c r="E50" i="1"/>
  <c r="E47" i="1"/>
  <c r="E44" i="1"/>
  <c r="E32" i="1"/>
  <c r="E18" i="1"/>
  <c r="E16" i="1"/>
  <c r="E33" i="1" l="1"/>
  <c r="E34" i="1"/>
  <c r="D8" i="1"/>
  <c r="G86" i="1"/>
  <c r="E83" i="1"/>
  <c r="E82" i="1"/>
  <c r="D9" i="1" l="1"/>
  <c r="I13" i="1"/>
  <c r="I14" i="1"/>
  <c r="I15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E35" i="1"/>
  <c r="E36" i="1"/>
  <c r="E37" i="1"/>
  <c r="E38" i="1"/>
  <c r="E39" i="1"/>
  <c r="E40" i="1"/>
  <c r="E41" i="1"/>
  <c r="E42" i="1"/>
  <c r="E43" i="1"/>
  <c r="G44" i="1"/>
  <c r="I48" i="1"/>
  <c r="I49" i="1"/>
  <c r="I51" i="1"/>
  <c r="I52" i="1"/>
  <c r="I53" i="1"/>
  <c r="I54" i="1"/>
  <c r="I55" i="1"/>
  <c r="I56" i="1"/>
  <c r="I74" i="1"/>
  <c r="I75" i="1"/>
  <c r="I76" i="1"/>
  <c r="I77" i="1"/>
  <c r="I78" i="1"/>
  <c r="I81" i="1"/>
  <c r="E84" i="1"/>
  <c r="I84" i="1" s="1"/>
  <c r="E85" i="1"/>
  <c r="I85" i="1" s="1"/>
  <c r="I87" i="1"/>
  <c r="I88" i="1"/>
  <c r="I89" i="1"/>
  <c r="I90" i="1"/>
  <c r="I91" i="1"/>
  <c r="I92" i="1"/>
  <c r="I93" i="1"/>
  <c r="I94" i="1"/>
  <c r="I95" i="1"/>
  <c r="I96" i="1"/>
  <c r="I97" i="1"/>
  <c r="I103" i="1"/>
  <c r="I104" i="1"/>
  <c r="I105" i="1"/>
  <c r="I106" i="1"/>
  <c r="E107" i="1"/>
  <c r="E117" i="1"/>
</calcChain>
</file>

<file path=xl/sharedStrings.xml><?xml version="1.0" encoding="utf-8"?>
<sst xmlns="http://schemas.openxmlformats.org/spreadsheetml/2006/main" count="660" uniqueCount="184">
  <si>
    <t>Import RIM 19.12.17</t>
  </si>
  <si>
    <t>Zoll</t>
  </si>
  <si>
    <t>Gerlach</t>
  </si>
  <si>
    <t>Import Narbutas le 14.12.17</t>
  </si>
  <si>
    <t xml:space="preserve">Import Mades le 11.12.17 Container </t>
  </si>
  <si>
    <t>Import Nowy Styl le 04.12.17</t>
  </si>
  <si>
    <t>Import Mades le 01.12.17</t>
  </si>
  <si>
    <t>Import RIM le 27.11.17</t>
  </si>
  <si>
    <t>Import Narbutas le 30.11.17</t>
  </si>
  <si>
    <t>Import Narbutas 21.11.17</t>
  </si>
  <si>
    <t>Import Antares le 11.12.17</t>
  </si>
  <si>
    <t>Fesa Logistik</t>
  </si>
  <si>
    <t>changement roues VD-298063</t>
  </si>
  <si>
    <t>Voiture Rep.</t>
  </si>
  <si>
    <t>RRG Leman SA</t>
  </si>
  <si>
    <t>Reifenwechsel + Lampentausch Camion Mercedes</t>
  </si>
  <si>
    <t>Larag</t>
  </si>
  <si>
    <t>Service Audi</t>
  </si>
  <si>
    <t>AMAG</t>
  </si>
  <si>
    <t>changement pneus AUDI</t>
  </si>
  <si>
    <t>Leasing Dacia DEC 2017</t>
  </si>
  <si>
    <t>Voiture Leasing</t>
  </si>
  <si>
    <t>RCI Finance</t>
  </si>
  <si>
    <t>2016-DUSTER</t>
  </si>
  <si>
    <t>Leasing AUDI DEC 2017</t>
  </si>
  <si>
    <t>2016-AUDI</t>
  </si>
  <si>
    <t>Leasing Cam VW DEC 2017</t>
  </si>
  <si>
    <t>GLO-1539852</t>
  </si>
  <si>
    <t>Assurance flotte de véhicules 2018 (9894.00) + Diff 2017 (2753.20)</t>
  </si>
  <si>
    <t>Voiture Ass.</t>
  </si>
  <si>
    <t>Vaudoise</t>
  </si>
  <si>
    <t>31452521 1 7601</t>
  </si>
  <si>
    <t>Import</t>
  </si>
  <si>
    <t>TVA</t>
  </si>
  <si>
    <t>AFD Admin. Fédérale des douanes</t>
  </si>
  <si>
    <t>Import Narbutas/BS le 13.12.17</t>
  </si>
  <si>
    <t>Import Antares 11.12.17 / Mades 11.12.17</t>
  </si>
  <si>
    <t>Import Nowy Styl 01.12.17 / Mades 01.12.17</t>
  </si>
  <si>
    <t>Import BS le 30.11.17</t>
  </si>
  <si>
    <t>Import Rim le 27.11.17</t>
  </si>
  <si>
    <t>Import BS le 23.11.17</t>
  </si>
  <si>
    <t>Import Narbutas le 20.10.17</t>
  </si>
  <si>
    <t>Import Mades le 10.10.17</t>
  </si>
  <si>
    <t>Import Mades/Antares le 26.09.17</t>
  </si>
  <si>
    <t>11.12. ETH Zentrum Zürich, 13.12. CSL Behring Lengnau</t>
  </si>
  <si>
    <t>Transport</t>
  </si>
  <si>
    <t>Avoir 4194116 deduit CHF 5.97</t>
  </si>
  <si>
    <t>Sieber</t>
  </si>
  <si>
    <t>28.11.17 CSL Behring, WL-Bau Biogen</t>
  </si>
  <si>
    <t>Avoir 4192233 deduit CHF 246.85</t>
  </si>
  <si>
    <t>1252 recu le 14.12.17</t>
  </si>
  <si>
    <t>Transport €</t>
  </si>
  <si>
    <t>Narbutas</t>
  </si>
  <si>
    <t>1241/1254/1243/1247 recu le 30.11.17</t>
  </si>
  <si>
    <t>Diesel NOV 17</t>
  </si>
  <si>
    <t>Coop Pronto Cardcenter</t>
  </si>
  <si>
    <t>1 container Mades, Stehzeit am Hafen</t>
  </si>
  <si>
    <t>Brunoni</t>
  </si>
  <si>
    <t>0848 979 979 FIX 25.00 par mois DEC 2017</t>
  </si>
  <si>
    <t>Telefon</t>
  </si>
  <si>
    <t>UPC Schweiz GmbH</t>
  </si>
  <si>
    <t>Business Internet + 4IP NOV 2017</t>
  </si>
  <si>
    <t>Swisscom</t>
  </si>
  <si>
    <t>078 855 70 07 Nov 17</t>
  </si>
  <si>
    <t>Salt Buisiness</t>
  </si>
  <si>
    <t>Dec 2017</t>
  </si>
  <si>
    <t>RMES</t>
  </si>
  <si>
    <t>Nov 2017</t>
  </si>
  <si>
    <t>Ass. compl. LAA 1-6.2018</t>
  </si>
  <si>
    <t>Mitarbeiter</t>
  </si>
  <si>
    <t>Zurich</t>
  </si>
  <si>
    <t>Ass. LAA 1-3.2018</t>
  </si>
  <si>
    <t>Ass. LAA 10-12.2017</t>
  </si>
  <si>
    <t>Indemnité journalière LCA: 01.01.-31.03.2018 (54'182)*1.03%</t>
  </si>
  <si>
    <t>Mutuel Assurances</t>
  </si>
  <si>
    <t>Cotisations dec 2017, BASE 3'000</t>
  </si>
  <si>
    <t>fPv Caisse AVS</t>
  </si>
  <si>
    <t>Impot à la source Dec 2017</t>
  </si>
  <si>
    <t>Administration cantonale des impôts - Impôt à la source</t>
  </si>
  <si>
    <t>15.446.12</t>
  </si>
  <si>
    <t>Impot à la source Nov 2017</t>
  </si>
  <si>
    <t>Impot à la source Oct 2017</t>
  </si>
  <si>
    <t>Ass. 2018 Garantie Loyer pour locaux commerciaux</t>
  </si>
  <si>
    <t>Intern</t>
  </si>
  <si>
    <t xml:space="preserve">Zurich </t>
  </si>
  <si>
    <t>Ass. Choses 01.02.-31.07.18</t>
  </si>
  <si>
    <t>15.604.132</t>
  </si>
  <si>
    <t>10/10 Cotisatoin 2017-2018</t>
  </si>
  <si>
    <t>paiement: 10x120.- Aout 17 - Mai 18</t>
  </si>
  <si>
    <t>Table Ronde Lausanne</t>
  </si>
  <si>
    <t>2017-2018</t>
  </si>
  <si>
    <t>9/10 Cotisatoin 2017-2018</t>
  </si>
  <si>
    <t>8/10 Cotisatoin 2017-2018</t>
  </si>
  <si>
    <t>7/10 Cotisatoin 2017-2018</t>
  </si>
  <si>
    <t>6/10 Cotisatoin 2017-2018</t>
  </si>
  <si>
    <t>Electricité Romanel ACOMPTE 01.12.16-30.11.17</t>
  </si>
  <si>
    <t>Romande Energie</t>
  </si>
  <si>
    <t>Dechets</t>
  </si>
  <si>
    <t>deduit sur FA 2020035984</t>
  </si>
  <si>
    <t>Retripa</t>
  </si>
  <si>
    <t>payé CHF 51.10, Avoir 2010021218 deduit</t>
  </si>
  <si>
    <t>deduit sur FA du 30.11.2017</t>
  </si>
  <si>
    <t>payé CHF 36.35, avoir du 30.11.2017 deduit</t>
  </si>
  <si>
    <t>Gaston Gross &amp; fils SA</t>
  </si>
  <si>
    <t>Formation Winbiz 06.11.17, M. Zecchin</t>
  </si>
  <si>
    <t>Informatique</t>
  </si>
  <si>
    <t>WinPartner</t>
  </si>
  <si>
    <t>Création de touches de déviation</t>
  </si>
  <si>
    <t>Evolink</t>
  </si>
  <si>
    <t>3/3 Impot sur le benefice et le capital 2017</t>
  </si>
  <si>
    <t>Impôt</t>
  </si>
  <si>
    <t>Office d'impôt des personnes morales</t>
  </si>
  <si>
    <t>2/3 Impot sur le benefice et le capital 2017</t>
  </si>
  <si>
    <t>1258</t>
  </si>
  <si>
    <t>FU €</t>
  </si>
  <si>
    <t>RIM CZ</t>
  </si>
  <si>
    <t>1249 recu le 27/28.11.17</t>
  </si>
  <si>
    <t>1148</t>
  </si>
  <si>
    <t>1172</t>
  </si>
  <si>
    <t>1259, recu le 08.01.18</t>
  </si>
  <si>
    <t>Mades</t>
  </si>
  <si>
    <t>MSD2017000000145</t>
  </si>
  <si>
    <t>1250/6301 2 Container, depart le 19.12.17, arrivés le 22.01.18</t>
  </si>
  <si>
    <t>MSD2017000000135</t>
  </si>
  <si>
    <t>EXT-6086 / 1209</t>
  </si>
  <si>
    <t>MDS2017000000119</t>
  </si>
  <si>
    <t>1264, recu le 12.12.17</t>
  </si>
  <si>
    <t>FU</t>
  </si>
  <si>
    <t>€ 39.50 deduit, falsch verzollt, à payer: € 6245.50 à la place de € 6285.00</t>
  </si>
  <si>
    <t>Antares</t>
  </si>
  <si>
    <t>1273</t>
  </si>
  <si>
    <t>Tipack sugar SA</t>
  </si>
  <si>
    <t>1974-17</t>
  </si>
  <si>
    <t>1292</t>
  </si>
  <si>
    <t>Office Depot</t>
  </si>
  <si>
    <t>1275</t>
  </si>
  <si>
    <t>1266</t>
  </si>
  <si>
    <t>Deduit sur la FA 1014272</t>
  </si>
  <si>
    <t>Avoir 1017217 deduit, payé CHF 293.55</t>
  </si>
  <si>
    <t>1261</t>
  </si>
  <si>
    <t>1255</t>
  </si>
  <si>
    <t>1293, 1285, 1274</t>
  </si>
  <si>
    <t>Landi</t>
  </si>
  <si>
    <t>1242/1244/1265 &amp; lave-glace 2L</t>
  </si>
  <si>
    <t>1303</t>
  </si>
  <si>
    <t>Kibernetik</t>
  </si>
  <si>
    <t>1257 &amp; Tesa Band</t>
  </si>
  <si>
    <t>IBA</t>
  </si>
  <si>
    <t>papier toilette</t>
  </si>
  <si>
    <t>Focus Discount</t>
  </si>
  <si>
    <t>Annulation Affaire 170776 CHF 4413.05</t>
  </si>
  <si>
    <t>Boxplay</t>
  </si>
  <si>
    <t>Periode Jav-Mars 17 Promerka SA</t>
  </si>
  <si>
    <t>Fiduciaire</t>
  </si>
  <si>
    <t>Fiducaire Michael Favre SA</t>
  </si>
  <si>
    <t>PL/chc 6552.02</t>
  </si>
  <si>
    <t>500 x Envelp. C5</t>
  </si>
  <si>
    <t>Büro</t>
  </si>
  <si>
    <t>2 x Roller Correction</t>
  </si>
  <si>
    <t>Toner noir</t>
  </si>
  <si>
    <t>Lyreco</t>
  </si>
  <si>
    <t>Commentaire</t>
  </si>
  <si>
    <t>POUR</t>
  </si>
  <si>
    <t>Société</t>
  </si>
  <si>
    <t>payée
PAR</t>
  </si>
  <si>
    <t>payée le
recu le</t>
  </si>
  <si>
    <t>Teilbetrag
Gesamtbetrag bei Teilung</t>
  </si>
  <si>
    <t>Échéance</t>
  </si>
  <si>
    <t>TVA 
à récuperer</t>
  </si>
  <si>
    <t>TVA %
inclus</t>
  </si>
  <si>
    <t>Montant
€</t>
  </si>
  <si>
    <t>Change € &gt; CH</t>
  </si>
  <si>
    <t>Montant
TTC
CHF</t>
  </si>
  <si>
    <t>Créancier</t>
  </si>
  <si>
    <t>DATE RECU</t>
  </si>
  <si>
    <t>Date de la
facture</t>
  </si>
  <si>
    <t>n° facture</t>
  </si>
  <si>
    <t>à payer Total:</t>
  </si>
  <si>
    <t>à payer en EURO</t>
  </si>
  <si>
    <t>à payer en CHF</t>
  </si>
  <si>
    <t>Commentaire2</t>
  </si>
  <si>
    <t>Factures ouvertes au 31.12.2017</t>
  </si>
  <si>
    <t>PROMERKA SA</t>
  </si>
  <si>
    <t>Film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</si>
</sst>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7" formatCode="0.00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ont="1"/>
    <xf numFmtId="2" fontId="0" fillId="0" borderId="0" xfId="0" applyNumberFormat="1" applyFont="1"/>
    <xf numFmtId="49" fontId="0" fillId="0" borderId="0" xfId="0" applyNumberFormat="1" applyFont="1"/>
    <xf numFmtId="49" fontId="1" fillId="0" borderId="0" xfId="0" applyNumberFormat="1" applyFont="1"/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Fill="1"/>
    <xf numFmtId="2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center" vertical="top"/>
    </xf>
    <xf numFmtId="164" fontId="2" fillId="0" borderId="0" xfId="0" applyNumberFormat="1" applyFont="1" applyFill="1" applyAlignment="1">
      <alignment horizontal="left" vertical="top"/>
    </xf>
    <xf numFmtId="14" fontId="2" fillId="0" borderId="0" xfId="0" applyNumberFormat="1" applyFont="1" applyFill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left" vertical="top"/>
    </xf>
    <xf numFmtId="0" fontId="0" fillId="0" borderId="0" xfId="0" applyFont="1" applyAlignment="1">
      <alignment vertical="top"/>
    </xf>
    <xf numFmtId="2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2" fontId="0" fillId="0" borderId="0" xfId="0" applyNumberFormat="1" applyFont="1" applyAlignment="1">
      <alignment horizontal="center" vertical="top"/>
    </xf>
    <xf numFmtId="164" fontId="0" fillId="0" borderId="0" xfId="0" applyNumberFormat="1" applyFont="1" applyFill="1" applyAlignment="1">
      <alignment horizontal="left" vertical="top"/>
    </xf>
    <xf numFmtId="14" fontId="0" fillId="0" borderId="0" xfId="0" applyNumberFormat="1" applyFont="1" applyFill="1" applyAlignment="1">
      <alignment horizontal="center" vertical="top"/>
    </xf>
    <xf numFmtId="164" fontId="0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vertical="top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Alignment="1">
      <alignment horizontal="center" vertical="top"/>
    </xf>
    <xf numFmtId="1" fontId="0" fillId="0" borderId="0" xfId="0" applyNumberFormat="1" applyFont="1" applyAlignment="1">
      <alignment horizontal="left" vertical="top"/>
    </xf>
    <xf numFmtId="2" fontId="9" fillId="0" borderId="0" xfId="0" applyNumberFormat="1" applyFont="1"/>
    <xf numFmtId="49" fontId="0" fillId="0" borderId="0" xfId="0" applyNumberFormat="1" applyFont="1" applyBorder="1"/>
    <xf numFmtId="49" fontId="9" fillId="0" borderId="0" xfId="0" applyNumberFormat="1" applyFont="1"/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1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 wrapText="1"/>
    </xf>
    <xf numFmtId="2" fontId="0" fillId="0" borderId="0" xfId="0" applyNumberFormat="1" applyFont="1" applyFill="1"/>
    <xf numFmtId="164" fontId="1" fillId="0" borderId="0" xfId="0" applyNumberFormat="1" applyFont="1" applyFill="1" applyAlignment="1">
      <alignment horizontal="left"/>
    </xf>
    <xf numFmtId="2" fontId="7" fillId="0" borderId="0" xfId="0" applyNumberFormat="1" applyFont="1"/>
    <xf numFmtId="0" fontId="0" fillId="0" borderId="0" xfId="0" applyFont="1" applyBorder="1" applyAlignment="1">
      <alignment horizontal="left"/>
    </xf>
    <xf numFmtId="49" fontId="8" fillId="0" borderId="0" xfId="0" applyNumberFormat="1" applyFont="1"/>
    <xf numFmtId="164" fontId="0" fillId="0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left"/>
    </xf>
    <xf numFmtId="2" fontId="0" fillId="0" borderId="0" xfId="0" applyNumberFormat="1" applyFont="1" applyBorder="1"/>
    <xf numFmtId="49" fontId="1" fillId="0" borderId="0" xfId="0" applyNumberFormat="1" applyFont="1" applyBorder="1"/>
    <xf numFmtId="2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left"/>
    </xf>
    <xf numFmtId="14" fontId="8" fillId="0" borderId="0" xfId="0" applyNumberFormat="1" applyFont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left"/>
    </xf>
    <xf numFmtId="2" fontId="1" fillId="0" borderId="0" xfId="0" applyNumberFormat="1" applyFont="1"/>
    <xf numFmtId="2" fontId="0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left"/>
    </xf>
    <xf numFmtId="49" fontId="0" fillId="0" borderId="0" xfId="0" applyNumberFormat="1" applyFont="1" applyFill="1"/>
    <xf numFmtId="49" fontId="0" fillId="0" borderId="0" xfId="0" applyNumberFormat="1" applyFont="1" applyFill="1" applyBorder="1"/>
    <xf numFmtId="0" fontId="10" fillId="0" borderId="0" xfId="0" applyFont="1"/>
    <xf numFmtId="14" fontId="10" fillId="0" borderId="0" xfId="0" applyNumberFormat="1" applyFont="1" applyFill="1" applyAlignment="1">
      <alignment horizontal="center"/>
    </xf>
    <xf numFmtId="2" fontId="2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14" fontId="0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right"/>
    </xf>
    <xf numFmtId="2" fontId="0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165" fontId="0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2" fontId="6" fillId="0" borderId="0" xfId="0" applyNumberFormat="1" applyFont="1"/>
    <xf numFmtId="0" fontId="1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2" fontId="2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7" fontId="0" fillId="0" borderId="0" xfId="0" applyNumberFormat="1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7" fontId="4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 applyFill="1" applyAlignment="1">
      <alignment vertical="top"/>
    </xf>
    <xf numFmtId="167" fontId="4" fillId="0" borderId="0" xfId="0" applyNumberFormat="1" applyFont="1" applyFill="1"/>
    <xf numFmtId="167" fontId="0" fillId="0" borderId="0" xfId="0" applyNumberFormat="1" applyFont="1" applyAlignment="1">
      <alignment vertical="top"/>
    </xf>
    <xf numFmtId="2" fontId="9" fillId="0" borderId="0" xfId="0" applyNumberFormat="1" applyFont="1" applyFill="1"/>
  </cellXfs>
  <cellStyles count="1">
    <cellStyle name="Normal" xfId="0" builtinId="0"/>
  </cellStyles>
  <dxfs count="333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F0"/>
        <name val="Calibri"/>
        <family val="2"/>
        <scheme val="minor"/>
      </font>
      <border diagonalUp="0" diagonalDown="0" outline="0">
        <left/>
        <right/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F0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</xdr:row>
      <xdr:rowOff>82480</xdr:rowOff>
    </xdr:from>
    <xdr:to>
      <xdr:col>7</xdr:col>
      <xdr:colOff>581025</xdr:colOff>
      <xdr:row>10</xdr:row>
      <xdr:rowOff>94573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6823E7-49AA-4879-9586-8D328AEC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463480"/>
          <a:ext cx="2257425" cy="1183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</xdr:row>
      <xdr:rowOff>82480</xdr:rowOff>
    </xdr:from>
    <xdr:to>
      <xdr:col>7</xdr:col>
      <xdr:colOff>581025</xdr:colOff>
      <xdr:row>10</xdr:row>
      <xdr:rowOff>94573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E0DFFC-FD14-4E84-BA92-C7BFFCA0E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463480"/>
          <a:ext cx="2257425" cy="11836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33824" displayName="Tableau33824" ref="A12:Q118" totalsRowShown="0">
  <autoFilter ref="A12:Q118" xr:uid="{00000000-0009-0000-0100-000001000000}"/>
  <sortState xmlns:xlrd2="http://schemas.microsoft.com/office/spreadsheetml/2017/richdata2" ref="A13:Q118">
    <sortCondition ref="P12:P118"/>
  </sortState>
  <tableColumns count="17">
    <tableColumn id="1" xr3:uid="{00000000-0010-0000-0000-000001000000}" name="n° facture" dataDxfId="332" totalsRowDxfId="331"/>
    <tableColumn id="2" xr3:uid="{00000000-0010-0000-0000-000002000000}" name="Date de la_x000a_facture" dataDxfId="330" totalsRowDxfId="329"/>
    <tableColumn id="3" xr3:uid="{00000000-0010-0000-0000-000003000000}" name="DATE RECU" dataDxfId="328" totalsRowDxfId="327"/>
    <tableColumn id="4" xr3:uid="{00000000-0010-0000-0000-000004000000}" name="Créancier" dataDxfId="326" totalsRowDxfId="325"/>
    <tableColumn id="6" xr3:uid="{00000000-0010-0000-0000-000006000000}" name="Montant_x000a_TTC_x000a_CHF" dataDxfId="302" totalsRowDxfId="324"/>
    <tableColumn id="83" xr3:uid="{00000000-0010-0000-0000-000053000000}" name="Change € &gt; CH" dataDxfId="300" totalsRowDxfId="323"/>
    <tableColumn id="7" xr3:uid="{00000000-0010-0000-0000-000007000000}" name="Montant_x000a_€" dataDxfId="301" totalsRowDxfId="322"/>
    <tableColumn id="8" xr3:uid="{00000000-0010-0000-0000-000008000000}" name="TVA %_x000a_inclus" dataDxfId="321" totalsRowDxfId="320"/>
    <tableColumn id="98" xr3:uid="{00000000-0010-0000-0000-000062000000}" name="TVA _x000a_à récuperer" dataDxfId="319"/>
    <tableColumn id="9" xr3:uid="{00000000-0010-0000-0000-000009000000}" name="Échéance" dataDxfId="318" totalsRowDxfId="317"/>
    <tableColumn id="10" xr3:uid="{00000000-0010-0000-0000-00000A000000}" name="Teilbetrag_x000a_Gesamtbetrag bei Teilung" dataDxfId="316" totalsRowDxfId="315"/>
    <tableColumn id="11" xr3:uid="{00000000-0010-0000-0000-00000B000000}" name="Commentaire" dataDxfId="314" totalsRowDxfId="313"/>
    <tableColumn id="13" xr3:uid="{00000000-0010-0000-0000-00000D000000}" name="payée le_x000a_recu le" dataDxfId="312" totalsRowDxfId="311"/>
    <tableColumn id="14" xr3:uid="{00000000-0010-0000-0000-00000E000000}" name="payée_x000a_PAR" dataDxfId="310" totalsRowDxfId="309"/>
    <tableColumn id="15" xr3:uid="{00000000-0010-0000-0000-00000F000000}" name="Société" dataDxfId="308" totalsRowDxfId="307"/>
    <tableColumn id="16" xr3:uid="{00000000-0010-0000-0000-000010000000}" name="POUR" dataDxfId="306" totalsRowDxfId="305"/>
    <tableColumn id="17" xr3:uid="{00000000-0010-0000-0000-000011000000}" name="Commentaire2" dataDxfId="304" totalsRowDxfId="30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FED4E9-A90F-49B7-BFB8-36436DF539AA}" name="Tableau338243" displayName="Tableau338243" ref="A12:Q106" totalsRowShown="0">
  <autoFilter ref="A12:Q106" xr:uid="{00000000-0009-0000-0100-000001000000}"/>
  <sortState xmlns:xlrd2="http://schemas.microsoft.com/office/spreadsheetml/2017/richdata2" ref="A13:Q106">
    <sortCondition ref="P12:P106"/>
  </sortState>
  <tableColumns count="17">
    <tableColumn id="1" xr3:uid="{9828A2A6-CD68-4288-B4B9-D573FA330131}" name="n° facture" dataDxfId="298" totalsRowDxfId="299"/>
    <tableColumn id="2" xr3:uid="{4A9845DC-3C63-4787-9418-AE63700F85EC}" name="Date de la_x000a_facture" dataDxfId="296" totalsRowDxfId="297"/>
    <tableColumn id="3" xr3:uid="{DBA83EAD-AE09-4360-AD9A-388EC9B9E3BF}" name="DATE RECU" dataDxfId="294" totalsRowDxfId="295"/>
    <tableColumn id="4" xr3:uid="{05BFB61F-E400-4130-97B6-94D5A1810552}" name="Créancier" dataDxfId="292" totalsRowDxfId="293"/>
    <tableColumn id="6" xr3:uid="{E07AD230-2541-4724-8CA7-435E68D7A275}" name="Montant_x000a_TTC_x000a_CHF" dataDxfId="290" totalsRowDxfId="291"/>
    <tableColumn id="83" xr3:uid="{E9223B8D-AF68-4007-A51E-EB6D3A5555B2}" name="Change € &gt; CH" dataDxfId="288" totalsRowDxfId="289"/>
    <tableColumn id="7" xr3:uid="{E6A7EE93-877A-4C6D-984B-3D748DDBE698}" name="Montant_x000a_€" dataDxfId="286" totalsRowDxfId="287"/>
    <tableColumn id="8" xr3:uid="{71F6339F-5BD0-44E8-8454-E61070E2799B}" name="TVA %_x000a_inclus" dataDxfId="284" totalsRowDxfId="285"/>
    <tableColumn id="98" xr3:uid="{BC02424E-B0C8-487A-8BA6-AD2B8A606B4D}" name="TVA _x000a_à récuperer" dataDxfId="283"/>
    <tableColumn id="9" xr3:uid="{A3C82822-05F9-4A0F-888C-D6A837074657}" name="Échéance" dataDxfId="281" totalsRowDxfId="282"/>
    <tableColumn id="10" xr3:uid="{CF91737C-2654-49BF-A330-FEF0810C2ABA}" name="Teilbetrag_x000a_Gesamtbetrag bei Teilung" dataDxfId="279" totalsRowDxfId="280"/>
    <tableColumn id="11" xr3:uid="{3190C8E6-CA1F-4EAE-8649-7B15575FD971}" name="Commentaire" dataDxfId="277" totalsRowDxfId="278"/>
    <tableColumn id="13" xr3:uid="{04B494CF-FC47-4E86-86C1-0BB475688C3A}" name="payée le_x000a_recu le" dataDxfId="275" totalsRowDxfId="276"/>
    <tableColumn id="14" xr3:uid="{41522563-531C-424D-988A-D3F0C44EF6F0}" name="payée_x000a_PAR" dataDxfId="273" totalsRowDxfId="274"/>
    <tableColumn id="15" xr3:uid="{B2112BBC-1EFF-4200-AE75-93A5F39B7473}" name="Société" dataDxfId="271" totalsRowDxfId="272"/>
    <tableColumn id="16" xr3:uid="{F255E1A2-3585-4AF4-A8B0-83E04C9A3229}" name="POUR" dataDxfId="269" totalsRowDxfId="270"/>
    <tableColumn id="17" xr3:uid="{91D16985-A4A4-4123-A753-296F01D474FB}" name="Commentaire2" dataDxfId="267" totalsRowDxfId="26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0"/>
  <sheetViews>
    <sheetView tabSelected="1" zoomScaleNormal="100" workbookViewId="0">
      <pane xSplit="17" ySplit="12" topLeftCell="R88" activePane="bottomRight" state="frozen"/>
      <selection pane="topRight" activeCell="U1" sqref="U1"/>
      <selection pane="bottomLeft" activeCell="A11" sqref="A11"/>
      <selection pane="bottomRight" activeCell="Q99" sqref="Q99"/>
    </sheetView>
  </sheetViews>
  <sheetFormatPr baseColWidth="10" defaultRowHeight="15" outlineLevelCol="1" x14ac:dyDescent="0.25"/>
  <cols>
    <col min="1" max="1" width="19.140625" style="16" customWidth="1"/>
    <col min="2" max="2" width="14.42578125" style="15" bestFit="1" customWidth="1"/>
    <col min="3" max="3" width="15.28515625" style="15" hidden="1" customWidth="1"/>
    <col min="4" max="4" width="33.5703125" style="14" customWidth="1"/>
    <col min="5" max="5" width="13.28515625" style="2" bestFit="1" customWidth="1"/>
    <col min="6" max="6" width="8.85546875" style="11" customWidth="1" outlineLevel="1"/>
    <col min="7" max="7" width="12.5703125" style="11" customWidth="1" outlineLevel="1"/>
    <col min="8" max="8" width="11.140625" style="10" customWidth="1" outlineLevel="1"/>
    <col min="9" max="9" width="12.28515625" style="9" hidden="1" customWidth="1" outlineLevel="1"/>
    <col min="10" max="10" width="13.85546875" style="8" customWidth="1" outlineLevel="1"/>
    <col min="11" max="11" width="12" style="2" hidden="1" customWidth="1" outlineLevel="1"/>
    <col min="12" max="12" width="18.85546875" style="6" hidden="1" customWidth="1"/>
    <col min="13" max="13" width="13.140625" style="7" hidden="1" customWidth="1"/>
    <col min="14" max="14" width="11" style="6" hidden="1" customWidth="1"/>
    <col min="15" max="15" width="10.28515625" style="5" hidden="1" customWidth="1"/>
    <col min="16" max="16" width="14.7109375" style="4" bestFit="1" customWidth="1"/>
    <col min="17" max="17" width="59.140625" style="3" bestFit="1" customWidth="1"/>
    <col min="18" max="16384" width="11.42578125" style="1"/>
  </cols>
  <sheetData>
    <row r="1" spans="1:17" x14ac:dyDescent="0.25">
      <c r="B1" s="16"/>
      <c r="C1" s="16"/>
      <c r="D1" s="16"/>
      <c r="E1" s="102"/>
      <c r="F1" s="16"/>
      <c r="G1" s="16"/>
      <c r="H1" s="16"/>
      <c r="J1" s="16"/>
      <c r="K1" s="16"/>
      <c r="L1" s="16"/>
      <c r="M1" s="16"/>
      <c r="N1" s="16"/>
      <c r="O1" s="16"/>
      <c r="P1" s="102"/>
      <c r="Q1" s="16"/>
    </row>
    <row r="2" spans="1:17" x14ac:dyDescent="0.25">
      <c r="A2" s="16" t="s">
        <v>182</v>
      </c>
      <c r="B2" s="16"/>
      <c r="C2" s="16"/>
      <c r="D2" s="16"/>
      <c r="E2" s="102"/>
      <c r="F2" s="16"/>
      <c r="G2" s="16"/>
      <c r="H2" s="16"/>
      <c r="J2" s="16"/>
      <c r="K2" s="16"/>
      <c r="L2" s="16"/>
      <c r="M2" s="16"/>
      <c r="N2" s="16"/>
      <c r="O2" s="16"/>
      <c r="P2" s="102"/>
      <c r="Q2" s="16"/>
    </row>
    <row r="3" spans="1:17" ht="17.25" x14ac:dyDescent="0.3">
      <c r="A3" s="108" t="s">
        <v>181</v>
      </c>
      <c r="D3" s="107"/>
      <c r="L3" s="106"/>
      <c r="O3" s="109"/>
    </row>
    <row r="4" spans="1:17" ht="15.75" hidden="1" customHeight="1" x14ac:dyDescent="0.25">
      <c r="A4" s="98"/>
      <c r="D4" s="105"/>
      <c r="O4" s="97"/>
    </row>
    <row r="5" spans="1:17" ht="15.75" hidden="1" customHeight="1" x14ac:dyDescent="0.25">
      <c r="D5" s="105"/>
      <c r="J5" s="104"/>
      <c r="K5" s="12"/>
      <c r="O5" s="97"/>
    </row>
    <row r="6" spans="1:17" x14ac:dyDescent="0.25">
      <c r="A6" s="103"/>
      <c r="C6" s="95"/>
      <c r="D6" s="101"/>
      <c r="J6" s="99"/>
      <c r="K6" s="12"/>
      <c r="O6" s="109"/>
      <c r="Q6" s="96"/>
    </row>
    <row r="7" spans="1:17" x14ac:dyDescent="0.25">
      <c r="A7" s="16" t="s">
        <v>179</v>
      </c>
      <c r="B7" s="95">
        <v>60110.14</v>
      </c>
      <c r="D7" s="13">
        <v>60110.14</v>
      </c>
      <c r="J7" s="17"/>
      <c r="K7" s="12"/>
      <c r="O7" s="110"/>
    </row>
    <row r="8" spans="1:17" x14ac:dyDescent="0.25">
      <c r="A8" s="102" t="s">
        <v>178</v>
      </c>
      <c r="B8" s="101">
        <v>82089</v>
      </c>
      <c r="C8" s="111">
        <v>1.17015</v>
      </c>
      <c r="D8" s="13">
        <f>B8*1.17015</f>
        <v>96056.443350000001</v>
      </c>
      <c r="E8" s="100"/>
      <c r="O8" s="109"/>
    </row>
    <row r="9" spans="1:17" x14ac:dyDescent="0.25">
      <c r="A9" s="98" t="s">
        <v>177</v>
      </c>
      <c r="B9" s="95"/>
      <c r="D9" s="98">
        <f>D8+D7</f>
        <v>156166.58335</v>
      </c>
      <c r="J9" s="13"/>
      <c r="K9" s="96"/>
      <c r="O9" s="109"/>
    </row>
    <row r="10" spans="1:17" x14ac:dyDescent="0.25">
      <c r="A10" s="98"/>
      <c r="B10" s="95"/>
      <c r="C10" s="97"/>
      <c r="D10" s="16"/>
      <c r="E10" s="9"/>
      <c r="O10" s="95"/>
    </row>
    <row r="11" spans="1:17" s="93" customFormat="1" x14ac:dyDescent="0.25">
      <c r="F11" s="11"/>
      <c r="I11" s="9"/>
      <c r="P11" s="94"/>
    </row>
    <row r="12" spans="1:17" ht="60" x14ac:dyDescent="0.25">
      <c r="A12" s="92" t="s">
        <v>176</v>
      </c>
      <c r="B12" s="91" t="s">
        <v>175</v>
      </c>
      <c r="C12" s="90" t="s">
        <v>174</v>
      </c>
      <c r="D12" s="89" t="s">
        <v>173</v>
      </c>
      <c r="E12" s="88" t="s">
        <v>172</v>
      </c>
      <c r="F12" s="87" t="s">
        <v>171</v>
      </c>
      <c r="G12" s="87" t="s">
        <v>170</v>
      </c>
      <c r="H12" s="86" t="s">
        <v>169</v>
      </c>
      <c r="I12" s="85" t="s">
        <v>168</v>
      </c>
      <c r="J12" s="84" t="s">
        <v>167</v>
      </c>
      <c r="K12" s="83" t="s">
        <v>166</v>
      </c>
      <c r="L12" s="82" t="s">
        <v>161</v>
      </c>
      <c r="M12" s="81" t="s">
        <v>165</v>
      </c>
      <c r="N12" s="80" t="s">
        <v>164</v>
      </c>
      <c r="O12" s="79" t="s">
        <v>163</v>
      </c>
      <c r="P12" s="78" t="s">
        <v>162</v>
      </c>
      <c r="Q12" s="77" t="s">
        <v>180</v>
      </c>
    </row>
    <row r="13" spans="1:17" x14ac:dyDescent="0.25">
      <c r="A13" s="16">
        <v>2405626886</v>
      </c>
      <c r="B13" s="15">
        <v>43069</v>
      </c>
      <c r="C13" s="15">
        <v>43074</v>
      </c>
      <c r="D13" s="14" t="s">
        <v>160</v>
      </c>
      <c r="E13" s="2">
        <v>91.89</v>
      </c>
      <c r="F13" s="114"/>
      <c r="H13" s="10">
        <v>8</v>
      </c>
      <c r="I13" s="9">
        <f>Tableau33824[[#This Row],[Montant
TTC
CHF]]*0.08</f>
        <v>7.3512000000000004</v>
      </c>
      <c r="J13" s="8">
        <v>43100</v>
      </c>
      <c r="P13" s="4" t="s">
        <v>157</v>
      </c>
      <c r="Q13" s="3" t="s">
        <v>159</v>
      </c>
    </row>
    <row r="14" spans="1:17" x14ac:dyDescent="0.25">
      <c r="A14" s="16">
        <v>1021445</v>
      </c>
      <c r="B14" s="15">
        <v>43075</v>
      </c>
      <c r="C14" s="15">
        <v>43081</v>
      </c>
      <c r="D14" s="14" t="s">
        <v>134</v>
      </c>
      <c r="E14" s="2">
        <v>3.15</v>
      </c>
      <c r="F14" s="114"/>
      <c r="H14" s="10">
        <v>8</v>
      </c>
      <c r="I14" s="9">
        <f>Tableau33824[[#This Row],[Montant
TTC
CHF]]*0.08</f>
        <v>0.252</v>
      </c>
      <c r="J14" s="8">
        <v>43105</v>
      </c>
      <c r="P14" s="4" t="s">
        <v>157</v>
      </c>
      <c r="Q14" s="43" t="s">
        <v>158</v>
      </c>
    </row>
    <row r="15" spans="1:17" x14ac:dyDescent="0.25">
      <c r="A15" s="16">
        <v>1027810</v>
      </c>
      <c r="B15" s="15">
        <v>43087</v>
      </c>
      <c r="C15" s="15">
        <v>43115</v>
      </c>
      <c r="D15" s="14" t="s">
        <v>134</v>
      </c>
      <c r="E15" s="2">
        <v>40.5</v>
      </c>
      <c r="F15" s="114"/>
      <c r="H15" s="10">
        <v>8</v>
      </c>
      <c r="I15" s="9">
        <f>Tableau33824[[#This Row],[Montant
TTC
CHF]]*0.08</f>
        <v>3.24</v>
      </c>
      <c r="J15" s="8">
        <v>43117</v>
      </c>
      <c r="P15" s="4" t="s">
        <v>157</v>
      </c>
      <c r="Q15" s="3" t="s">
        <v>156</v>
      </c>
    </row>
    <row r="16" spans="1:17" s="18" customFormat="1" ht="33" customHeight="1" x14ac:dyDescent="0.25">
      <c r="A16" s="29"/>
      <c r="B16" s="28"/>
      <c r="C16" s="28"/>
      <c r="D16" s="27"/>
      <c r="E16" s="19">
        <f>SUM(E13:E15)</f>
        <v>135.54000000000002</v>
      </c>
      <c r="F16" s="115"/>
      <c r="G16" s="26"/>
      <c r="H16" s="25"/>
      <c r="I16" s="9"/>
      <c r="J16" s="24"/>
      <c r="K16" s="19"/>
      <c r="L16" s="23"/>
      <c r="M16" s="24"/>
      <c r="N16" s="23"/>
      <c r="O16" s="22"/>
      <c r="P16" s="21"/>
      <c r="Q16" s="20"/>
    </row>
    <row r="17" spans="1:17" s="30" customFormat="1" x14ac:dyDescent="0.25">
      <c r="A17" s="16" t="s">
        <v>155</v>
      </c>
      <c r="B17" s="15">
        <v>42944</v>
      </c>
      <c r="C17" s="15">
        <v>42949</v>
      </c>
      <c r="D17" s="14" t="s">
        <v>154</v>
      </c>
      <c r="E17" s="2">
        <v>1620</v>
      </c>
      <c r="F17" s="11"/>
      <c r="G17" s="11"/>
      <c r="H17" s="10">
        <v>8</v>
      </c>
      <c r="I17" s="9">
        <f>Tableau33824[[#This Row],[Montant
TTC
CHF]]*0.08</f>
        <v>129.6</v>
      </c>
      <c r="J17" s="8">
        <v>42981</v>
      </c>
      <c r="K17" s="2"/>
      <c r="L17" s="6"/>
      <c r="M17" s="7"/>
      <c r="N17" s="6"/>
      <c r="O17" s="5"/>
      <c r="P17" s="4" t="s">
        <v>153</v>
      </c>
      <c r="Q17" s="3" t="s">
        <v>152</v>
      </c>
    </row>
    <row r="18" spans="1:17" s="18" customFormat="1" ht="33" customHeight="1" x14ac:dyDescent="0.25">
      <c r="A18" s="29"/>
      <c r="B18" s="28"/>
      <c r="C18" s="28"/>
      <c r="D18" s="27"/>
      <c r="E18" s="19">
        <f>SUM(E17)</f>
        <v>1620</v>
      </c>
      <c r="F18" s="115"/>
      <c r="G18" s="26"/>
      <c r="H18" s="25"/>
      <c r="I18" s="9"/>
      <c r="J18" s="24"/>
      <c r="K18" s="19"/>
      <c r="L18" s="23"/>
      <c r="M18" s="24"/>
      <c r="N18" s="23"/>
      <c r="O18" s="22"/>
      <c r="P18" s="21"/>
      <c r="Q18" s="20"/>
    </row>
    <row r="19" spans="1:17" x14ac:dyDescent="0.25">
      <c r="A19" s="16">
        <v>170443</v>
      </c>
      <c r="B19" s="15">
        <v>43069</v>
      </c>
      <c r="C19" s="15">
        <v>43074</v>
      </c>
      <c r="D19" s="14" t="s">
        <v>151</v>
      </c>
      <c r="E19" s="2">
        <v>3919.1</v>
      </c>
      <c r="F19" s="114"/>
      <c r="H19" s="10">
        <v>8</v>
      </c>
      <c r="I19" s="9">
        <f>Tableau33824[[#This Row],[Montant
TTC
CHF]]*0.08</f>
        <v>313.52800000000002</v>
      </c>
      <c r="J19" s="8">
        <v>43099</v>
      </c>
      <c r="P19" s="4" t="s">
        <v>127</v>
      </c>
      <c r="Q19" s="3" t="s">
        <v>150</v>
      </c>
    </row>
    <row r="20" spans="1:17" x14ac:dyDescent="0.25">
      <c r="A20" s="16">
        <v>170060135</v>
      </c>
      <c r="B20" s="15">
        <v>43068</v>
      </c>
      <c r="C20" s="15">
        <v>43069</v>
      </c>
      <c r="D20" s="14" t="s">
        <v>149</v>
      </c>
      <c r="E20" s="2">
        <v>97.8</v>
      </c>
      <c r="F20" s="114"/>
      <c r="H20" s="10">
        <v>8</v>
      </c>
      <c r="I20" s="9">
        <f>Tableau33824[[#This Row],[Montant
TTC
CHF]]*0.08</f>
        <v>7.8239999999999998</v>
      </c>
      <c r="J20" s="8">
        <v>43098</v>
      </c>
      <c r="P20" s="4" t="s">
        <v>127</v>
      </c>
      <c r="Q20" s="3" t="s">
        <v>148</v>
      </c>
    </row>
    <row r="21" spans="1:17" x14ac:dyDescent="0.25">
      <c r="A21" s="16">
        <v>7781652</v>
      </c>
      <c r="B21" s="15">
        <v>43069</v>
      </c>
      <c r="C21" s="15">
        <v>43122</v>
      </c>
      <c r="D21" s="14" t="s">
        <v>147</v>
      </c>
      <c r="E21" s="2">
        <v>193.05</v>
      </c>
      <c r="F21" s="114"/>
      <c r="H21" s="10">
        <v>8</v>
      </c>
      <c r="I21" s="9">
        <f>Tableau33824[[#This Row],[Montant
TTC
CHF]]*0.08</f>
        <v>15.444000000000001</v>
      </c>
      <c r="J21" s="8">
        <v>43130</v>
      </c>
      <c r="P21" s="4" t="s">
        <v>127</v>
      </c>
      <c r="Q21" s="3" t="s">
        <v>146</v>
      </c>
    </row>
    <row r="22" spans="1:17" ht="16.5" customHeight="1" x14ac:dyDescent="0.25">
      <c r="A22" s="16">
        <v>241178</v>
      </c>
      <c r="B22" s="15">
        <v>43087</v>
      </c>
      <c r="C22" s="15">
        <v>43087</v>
      </c>
      <c r="D22" s="14" t="s">
        <v>145</v>
      </c>
      <c r="E22" s="2">
        <v>1123.75</v>
      </c>
      <c r="F22" s="114"/>
      <c r="H22" s="10">
        <v>8</v>
      </c>
      <c r="I22" s="9">
        <f>Tableau33824[[#This Row],[Montant
TTC
CHF]]*0.08</f>
        <v>89.9</v>
      </c>
      <c r="J22" s="8">
        <v>43147</v>
      </c>
      <c r="P22" s="4" t="s">
        <v>127</v>
      </c>
      <c r="Q22" s="3" t="s">
        <v>144</v>
      </c>
    </row>
    <row r="23" spans="1:17" x14ac:dyDescent="0.25">
      <c r="A23" s="16">
        <v>100437541</v>
      </c>
      <c r="B23" s="15">
        <v>43069</v>
      </c>
      <c r="C23" s="15">
        <v>43080</v>
      </c>
      <c r="D23" s="14" t="s">
        <v>142</v>
      </c>
      <c r="E23" s="2">
        <v>260.14999999999998</v>
      </c>
      <c r="F23" s="114"/>
      <c r="H23" s="10">
        <v>8</v>
      </c>
      <c r="I23" s="9">
        <f>Tableau33824[[#This Row],[Montant
TTC
CHF]]*0.08</f>
        <v>20.811999999999998</v>
      </c>
      <c r="J23" s="8">
        <v>43099</v>
      </c>
      <c r="P23" s="4" t="s">
        <v>127</v>
      </c>
      <c r="Q23" s="3" t="s">
        <v>143</v>
      </c>
    </row>
    <row r="24" spans="1:17" x14ac:dyDescent="0.25">
      <c r="A24" s="16">
        <v>100439676</v>
      </c>
      <c r="B24" s="15">
        <v>43100</v>
      </c>
      <c r="C24" s="15">
        <v>43115</v>
      </c>
      <c r="D24" s="14" t="s">
        <v>142</v>
      </c>
      <c r="E24" s="2">
        <v>1191.8</v>
      </c>
      <c r="F24" s="114"/>
      <c r="H24" s="10">
        <v>8</v>
      </c>
      <c r="I24" s="9">
        <f>Tableau33824[[#This Row],[Montant
TTC
CHF]]*0.08</f>
        <v>95.343999999999994</v>
      </c>
      <c r="J24" s="8">
        <v>43130</v>
      </c>
      <c r="P24" s="4" t="s">
        <v>127</v>
      </c>
      <c r="Q24" s="73" t="s">
        <v>141</v>
      </c>
    </row>
    <row r="25" spans="1:17" x14ac:dyDescent="0.25">
      <c r="A25" s="16">
        <v>1010981</v>
      </c>
      <c r="B25" s="15">
        <v>43054</v>
      </c>
      <c r="C25" s="15">
        <v>43061</v>
      </c>
      <c r="D25" s="14" t="s">
        <v>134</v>
      </c>
      <c r="E25" s="2">
        <v>72.3</v>
      </c>
      <c r="F25" s="114"/>
      <c r="H25" s="10">
        <v>8</v>
      </c>
      <c r="I25" s="9">
        <f>Tableau33824[[#This Row],[Montant
TTC
CHF]]*0.08</f>
        <v>5.7839999999999998</v>
      </c>
      <c r="J25" s="15">
        <v>43084</v>
      </c>
      <c r="P25" s="4" t="s">
        <v>127</v>
      </c>
      <c r="Q25" s="3" t="s">
        <v>140</v>
      </c>
    </row>
    <row r="26" spans="1:17" x14ac:dyDescent="0.25">
      <c r="A26" s="16">
        <v>1012295</v>
      </c>
      <c r="B26" s="15">
        <v>43056</v>
      </c>
      <c r="C26" s="15">
        <v>43063</v>
      </c>
      <c r="D26" s="14" t="s">
        <v>134</v>
      </c>
      <c r="E26" s="2">
        <v>373.45</v>
      </c>
      <c r="F26" s="114"/>
      <c r="H26" s="10">
        <v>8</v>
      </c>
      <c r="I26" s="9">
        <f>Tableau33824[[#This Row],[Montant
TTC
CHF]]*0.08</f>
        <v>29.876000000000001</v>
      </c>
      <c r="J26" s="8">
        <v>43063</v>
      </c>
      <c r="P26" s="4" t="s">
        <v>127</v>
      </c>
      <c r="Q26" s="3" t="s">
        <v>139</v>
      </c>
    </row>
    <row r="27" spans="1:17" x14ac:dyDescent="0.25">
      <c r="A27" s="16">
        <v>1014272</v>
      </c>
      <c r="B27" s="15">
        <v>43061</v>
      </c>
      <c r="C27" s="15">
        <v>43067</v>
      </c>
      <c r="D27" s="14" t="s">
        <v>134</v>
      </c>
      <c r="E27" s="2">
        <v>550.79999999999995</v>
      </c>
      <c r="F27" s="114"/>
      <c r="H27" s="10">
        <v>8</v>
      </c>
      <c r="I27" s="9">
        <f>Tableau33824[[#This Row],[Montant
TTC
CHF]]*0.08</f>
        <v>44.064</v>
      </c>
      <c r="J27" s="8">
        <v>43091</v>
      </c>
      <c r="L27" s="6" t="s">
        <v>138</v>
      </c>
      <c r="P27" s="4" t="s">
        <v>127</v>
      </c>
      <c r="Q27" s="3" t="s">
        <v>136</v>
      </c>
    </row>
    <row r="28" spans="1:17" x14ac:dyDescent="0.25">
      <c r="A28" s="16">
        <v>1017217</v>
      </c>
      <c r="B28" s="15">
        <v>43068</v>
      </c>
      <c r="C28" s="15">
        <v>43068</v>
      </c>
      <c r="D28" s="14" t="s">
        <v>134</v>
      </c>
      <c r="E28" s="69">
        <v>-257.25</v>
      </c>
      <c r="F28" s="114"/>
      <c r="H28" s="10">
        <v>8</v>
      </c>
      <c r="I28" s="9">
        <f>Tableau33824[[#This Row],[Montant
TTC
CHF]]*0.08</f>
        <v>-20.580000000000002</v>
      </c>
      <c r="J28" s="15">
        <v>43098</v>
      </c>
      <c r="L28" s="56" t="s">
        <v>137</v>
      </c>
      <c r="P28" s="4" t="s">
        <v>127</v>
      </c>
      <c r="Q28" s="3" t="s">
        <v>136</v>
      </c>
    </row>
    <row r="29" spans="1:17" s="18" customFormat="1" x14ac:dyDescent="0.25">
      <c r="A29" s="16">
        <v>8411090</v>
      </c>
      <c r="B29" s="15">
        <v>43066</v>
      </c>
      <c r="C29" s="15">
        <v>43070</v>
      </c>
      <c r="D29" s="14" t="s">
        <v>134</v>
      </c>
      <c r="E29" s="2">
        <v>9.15</v>
      </c>
      <c r="F29" s="114"/>
      <c r="G29" s="11"/>
      <c r="H29" s="10">
        <v>8</v>
      </c>
      <c r="I29" s="9">
        <f>Tableau33824[[#This Row],[Montant
TTC
CHF]]*0.08</f>
        <v>0.7320000000000001</v>
      </c>
      <c r="J29" s="8">
        <v>43096</v>
      </c>
      <c r="K29" s="2"/>
      <c r="L29" s="6"/>
      <c r="M29" s="7"/>
      <c r="N29" s="6"/>
      <c r="O29" s="5"/>
      <c r="P29" s="4" t="s">
        <v>127</v>
      </c>
      <c r="Q29" s="3" t="s">
        <v>135</v>
      </c>
    </row>
    <row r="30" spans="1:17" x14ac:dyDescent="0.25">
      <c r="A30" s="16">
        <v>1021446</v>
      </c>
      <c r="B30" s="15">
        <v>43075</v>
      </c>
      <c r="C30" s="15">
        <v>43081</v>
      </c>
      <c r="D30" s="14" t="s">
        <v>134</v>
      </c>
      <c r="E30" s="2">
        <v>192.2</v>
      </c>
      <c r="F30" s="114"/>
      <c r="H30" s="10">
        <v>8</v>
      </c>
      <c r="I30" s="9">
        <f>Tableau33824[[#This Row],[Montant
TTC
CHF]]*0.08</f>
        <v>15.375999999999999</v>
      </c>
      <c r="J30" s="8">
        <v>43105</v>
      </c>
      <c r="P30" s="4" t="s">
        <v>127</v>
      </c>
      <c r="Q30" s="3" t="s">
        <v>133</v>
      </c>
    </row>
    <row r="31" spans="1:17" x14ac:dyDescent="0.25">
      <c r="A31" s="16" t="s">
        <v>132</v>
      </c>
      <c r="B31" s="15">
        <v>43069</v>
      </c>
      <c r="C31" s="15">
        <v>43074</v>
      </c>
      <c r="D31" s="14" t="s">
        <v>131</v>
      </c>
      <c r="E31" s="2">
        <v>184.5</v>
      </c>
      <c r="F31" s="114"/>
      <c r="H31" s="10">
        <v>2.5</v>
      </c>
      <c r="I31" s="9">
        <f>Tableau33824[[#This Row],[Montant
TTC
CHF]]*0.025</f>
        <v>4.6124999999999998</v>
      </c>
      <c r="J31" s="8">
        <v>43099</v>
      </c>
      <c r="P31" s="4" t="s">
        <v>127</v>
      </c>
      <c r="Q31" s="3" t="s">
        <v>130</v>
      </c>
    </row>
    <row r="32" spans="1:17" s="18" customFormat="1" ht="33" customHeight="1" x14ac:dyDescent="0.25">
      <c r="A32" s="29"/>
      <c r="B32" s="28"/>
      <c r="C32" s="28"/>
      <c r="D32" s="27"/>
      <c r="E32" s="19">
        <f>SUM(E19:E31)</f>
        <v>7910.7999999999993</v>
      </c>
      <c r="F32" s="115"/>
      <c r="G32" s="26"/>
      <c r="H32" s="25"/>
      <c r="I32" s="9"/>
      <c r="J32" s="24"/>
      <c r="K32" s="19"/>
      <c r="L32" s="23"/>
      <c r="M32" s="24"/>
      <c r="N32" s="23"/>
      <c r="O32" s="22"/>
      <c r="P32" s="21"/>
      <c r="Q32" s="20"/>
    </row>
    <row r="33" spans="1:17" x14ac:dyDescent="0.25">
      <c r="A33" s="16">
        <v>117121153</v>
      </c>
      <c r="B33" s="15">
        <v>43076</v>
      </c>
      <c r="C33" s="15">
        <v>43076</v>
      </c>
      <c r="D33" s="14" t="s">
        <v>129</v>
      </c>
      <c r="E33" s="2">
        <f>Tableau33824[[#This Row],[Montant
€]]*Tableau33824[[#This Row],[Change € &gt; CH]]</f>
        <v>7308.1718250000004</v>
      </c>
      <c r="F33" s="116">
        <v>1.17015</v>
      </c>
      <c r="G33" s="11">
        <v>6245.5</v>
      </c>
      <c r="J33" s="8">
        <v>43106</v>
      </c>
      <c r="L33" s="56" t="s">
        <v>128</v>
      </c>
      <c r="P33" s="4" t="s">
        <v>114</v>
      </c>
      <c r="Q33" s="3" t="s">
        <v>126</v>
      </c>
    </row>
    <row r="34" spans="1:17" x14ac:dyDescent="0.25">
      <c r="A34" s="16" t="s">
        <v>125</v>
      </c>
      <c r="B34" s="15">
        <v>43061</v>
      </c>
      <c r="C34" s="15">
        <v>43061</v>
      </c>
      <c r="D34" s="14" t="s">
        <v>120</v>
      </c>
      <c r="E34" s="2">
        <f>Tableau33824[[#This Row],[Montant
€]]*Tableau33824[[#This Row],[Change € &gt; CH]]</f>
        <v>19963.227060000001</v>
      </c>
      <c r="F34" s="116">
        <v>1.17015</v>
      </c>
      <c r="G34" s="11">
        <v>17060.400000000001</v>
      </c>
      <c r="J34" s="8">
        <v>43091</v>
      </c>
      <c r="P34" s="4" t="s">
        <v>114</v>
      </c>
      <c r="Q34" s="3" t="s">
        <v>124</v>
      </c>
    </row>
    <row r="35" spans="1:17" x14ac:dyDescent="0.25">
      <c r="A35" s="16" t="s">
        <v>123</v>
      </c>
      <c r="B35" s="15">
        <v>43088</v>
      </c>
      <c r="C35" s="15">
        <v>43091</v>
      </c>
      <c r="D35" s="14" t="s">
        <v>120</v>
      </c>
      <c r="E35" s="2">
        <f>Tableau33824[[#This Row],[Montant
€]]*Tableau33824[[#This Row],[Change € &gt; CH]]</f>
        <v>34074.416955000001</v>
      </c>
      <c r="F35" s="116">
        <v>1.17015</v>
      </c>
      <c r="G35" s="11">
        <v>29119.7</v>
      </c>
      <c r="J35" s="76">
        <v>43119</v>
      </c>
      <c r="P35" s="4" t="s">
        <v>114</v>
      </c>
      <c r="Q35" s="3" t="s">
        <v>122</v>
      </c>
    </row>
    <row r="36" spans="1:17" s="75" customFormat="1" x14ac:dyDescent="0.25">
      <c r="A36" s="16" t="s">
        <v>121</v>
      </c>
      <c r="B36" s="15">
        <v>43098</v>
      </c>
      <c r="C36" s="15">
        <v>43115</v>
      </c>
      <c r="D36" s="14" t="s">
        <v>120</v>
      </c>
      <c r="E36" s="2">
        <f>Tableau33824[[#This Row],[Montant
€]]*Tableau33824[[#This Row],[Change € &gt; CH]]</f>
        <v>25335.853769999998</v>
      </c>
      <c r="F36" s="116">
        <v>1.17015</v>
      </c>
      <c r="G36" s="11">
        <v>21651.8</v>
      </c>
      <c r="H36" s="10"/>
      <c r="I36" s="9"/>
      <c r="J36" s="8">
        <v>43129</v>
      </c>
      <c r="K36" s="2"/>
      <c r="L36" s="6"/>
      <c r="M36" s="7"/>
      <c r="N36" s="6"/>
      <c r="O36" s="5"/>
      <c r="P36" s="4" t="s">
        <v>114</v>
      </c>
      <c r="Q36" s="3" t="s">
        <v>119</v>
      </c>
    </row>
    <row r="37" spans="1:17" x14ac:dyDescent="0.25">
      <c r="A37" s="16">
        <v>5438</v>
      </c>
      <c r="B37" s="15">
        <v>43067</v>
      </c>
      <c r="C37" s="15">
        <v>43073</v>
      </c>
      <c r="D37" s="14" t="s">
        <v>52</v>
      </c>
      <c r="E37" s="2">
        <f>Tableau33824[[#This Row],[Montant
€]]*Tableau33824[[#This Row],[Change € &gt; CH]]</f>
        <v>1859.36835</v>
      </c>
      <c r="F37" s="116">
        <v>1.17015</v>
      </c>
      <c r="G37" s="11">
        <v>1589</v>
      </c>
      <c r="J37" s="8">
        <v>43097</v>
      </c>
      <c r="P37" s="4" t="s">
        <v>114</v>
      </c>
      <c r="Q37" s="3" t="s">
        <v>53</v>
      </c>
    </row>
    <row r="38" spans="1:17" x14ac:dyDescent="0.25">
      <c r="A38" s="16">
        <v>5538</v>
      </c>
      <c r="B38" s="15">
        <v>43080</v>
      </c>
      <c r="C38" s="15">
        <v>43088</v>
      </c>
      <c r="D38" s="14" t="s">
        <v>52</v>
      </c>
      <c r="E38" s="2">
        <f>Tableau33824[[#This Row],[Montant
€]]*Tableau33824[[#This Row],[Change € &gt; CH]]</f>
        <v>596.77650000000006</v>
      </c>
      <c r="F38" s="116">
        <v>1.17015</v>
      </c>
      <c r="G38" s="11">
        <v>510</v>
      </c>
      <c r="J38" s="8">
        <v>43110</v>
      </c>
      <c r="P38" s="4" t="s">
        <v>114</v>
      </c>
      <c r="Q38" s="3" t="s">
        <v>50</v>
      </c>
    </row>
    <row r="39" spans="1:17" x14ac:dyDescent="0.25">
      <c r="A39" s="16">
        <v>4172560</v>
      </c>
      <c r="B39" s="15">
        <v>42984</v>
      </c>
      <c r="C39" s="15">
        <v>43115</v>
      </c>
      <c r="D39" s="14" t="s">
        <v>115</v>
      </c>
      <c r="E39" s="2">
        <f>Tableau33824[[#This Row],[Montant
€]]*Tableau33824[[#This Row],[Change € &gt; CH]]</f>
        <v>1825.434</v>
      </c>
      <c r="F39" s="116">
        <v>1.17015</v>
      </c>
      <c r="G39" s="11">
        <v>1560</v>
      </c>
      <c r="J39" s="8">
        <v>43044</v>
      </c>
      <c r="P39" s="4" t="s">
        <v>114</v>
      </c>
      <c r="Q39" s="3" t="s">
        <v>118</v>
      </c>
    </row>
    <row r="40" spans="1:17" x14ac:dyDescent="0.25">
      <c r="A40" s="16">
        <v>4172558</v>
      </c>
      <c r="B40" s="15">
        <v>42984</v>
      </c>
      <c r="C40" s="15">
        <v>43115</v>
      </c>
      <c r="D40" s="14" t="s">
        <v>115</v>
      </c>
      <c r="E40" s="2">
        <f>Tableau33824[[#This Row],[Montant
€]]*Tableau33824[[#This Row],[Change € &gt; CH]]</f>
        <v>608.47800000000007</v>
      </c>
      <c r="F40" s="116">
        <v>1.17015</v>
      </c>
      <c r="G40" s="11">
        <v>520</v>
      </c>
      <c r="J40" s="8">
        <v>43044</v>
      </c>
      <c r="P40" s="4" t="s">
        <v>114</v>
      </c>
      <c r="Q40" s="3" t="s">
        <v>117</v>
      </c>
    </row>
    <row r="41" spans="1:17" x14ac:dyDescent="0.25">
      <c r="A41" s="16">
        <v>4174018</v>
      </c>
      <c r="B41" s="15">
        <v>43061</v>
      </c>
      <c r="C41" s="15">
        <v>43066</v>
      </c>
      <c r="D41" s="14" t="s">
        <v>115</v>
      </c>
      <c r="E41" s="2">
        <f>Tableau33824[[#This Row],[Montant
€]]*Tableau33824[[#This Row],[Change € &gt; CH]]</f>
        <v>1521.1949999999999</v>
      </c>
      <c r="F41" s="116">
        <v>1.17015</v>
      </c>
      <c r="G41" s="11">
        <v>1300</v>
      </c>
      <c r="J41" s="8">
        <v>43121</v>
      </c>
      <c r="P41" s="4" t="s">
        <v>114</v>
      </c>
      <c r="Q41" s="3" t="s">
        <v>116</v>
      </c>
    </row>
    <row r="42" spans="1:17" x14ac:dyDescent="0.25">
      <c r="A42" s="16">
        <v>4174364</v>
      </c>
      <c r="B42" s="15">
        <v>43083</v>
      </c>
      <c r="C42" s="15">
        <v>43087</v>
      </c>
      <c r="D42" s="14" t="s">
        <v>115</v>
      </c>
      <c r="E42" s="2">
        <f>Tableau33824[[#This Row],[Montant
€]]*Tableau33824[[#This Row],[Change € &gt; CH]]</f>
        <v>322.49334000000005</v>
      </c>
      <c r="F42" s="116">
        <v>1.17015</v>
      </c>
      <c r="G42" s="11">
        <v>275.60000000000002</v>
      </c>
      <c r="J42" s="8">
        <v>43143</v>
      </c>
      <c r="P42" s="4" t="s">
        <v>114</v>
      </c>
      <c r="Q42" s="74" t="s">
        <v>113</v>
      </c>
    </row>
    <row r="43" spans="1:17" x14ac:dyDescent="0.25">
      <c r="A43" s="16">
        <v>4174365</v>
      </c>
      <c r="B43" s="15">
        <v>43083</v>
      </c>
      <c r="C43" s="15">
        <v>43087</v>
      </c>
      <c r="D43" s="14" t="s">
        <v>115</v>
      </c>
      <c r="E43" s="2">
        <f>Tableau33824[[#This Row],[Montant
€]]*Tableau33824[[#This Row],[Change € &gt; CH]]</f>
        <v>1216.9560000000001</v>
      </c>
      <c r="F43" s="116">
        <v>1.17015</v>
      </c>
      <c r="G43" s="11">
        <v>1040</v>
      </c>
      <c r="J43" s="8">
        <v>43143</v>
      </c>
      <c r="P43" s="4" t="s">
        <v>114</v>
      </c>
      <c r="Q43" s="73" t="s">
        <v>113</v>
      </c>
    </row>
    <row r="44" spans="1:17" s="18" customFormat="1" ht="33" customHeight="1" x14ac:dyDescent="0.25">
      <c r="A44" s="29"/>
      <c r="B44" s="28"/>
      <c r="C44" s="28"/>
      <c r="D44" s="27"/>
      <c r="E44" s="19">
        <f>SUM(E33:E43)</f>
        <v>94632.370800000019</v>
      </c>
      <c r="F44" s="117"/>
      <c r="G44" s="19">
        <f>SUM(G33:G43)</f>
        <v>80872.000000000015</v>
      </c>
      <c r="H44" s="25"/>
      <c r="I44" s="9"/>
      <c r="J44" s="24"/>
      <c r="K44" s="19"/>
      <c r="L44" s="23"/>
      <c r="M44" s="24"/>
      <c r="N44" s="23"/>
      <c r="O44" s="22"/>
      <c r="P44" s="21"/>
      <c r="Q44" s="20"/>
    </row>
    <row r="45" spans="1:17" x14ac:dyDescent="0.25">
      <c r="A45" s="72">
        <v>616.04</v>
      </c>
      <c r="B45" s="8">
        <v>42948</v>
      </c>
      <c r="C45" s="15">
        <v>42825</v>
      </c>
      <c r="D45" s="14" t="s">
        <v>111</v>
      </c>
      <c r="E45" s="55">
        <v>1148.9000000000001</v>
      </c>
      <c r="F45" s="113"/>
      <c r="H45" s="71"/>
      <c r="J45" s="8">
        <v>42948</v>
      </c>
      <c r="O45" s="70"/>
      <c r="P45" s="4" t="s">
        <v>110</v>
      </c>
      <c r="Q45" s="3" t="s">
        <v>112</v>
      </c>
    </row>
    <row r="46" spans="1:17" x14ac:dyDescent="0.25">
      <c r="A46" s="72">
        <v>616.04</v>
      </c>
      <c r="B46" s="8">
        <v>43070</v>
      </c>
      <c r="C46" s="15">
        <v>42825</v>
      </c>
      <c r="D46" s="14" t="s">
        <v>111</v>
      </c>
      <c r="E46" s="55">
        <v>1148.9000000000001</v>
      </c>
      <c r="F46" s="113"/>
      <c r="H46" s="71"/>
      <c r="J46" s="8">
        <v>43070</v>
      </c>
      <c r="K46" s="57"/>
      <c r="O46" s="70"/>
      <c r="P46" s="4" t="s">
        <v>110</v>
      </c>
      <c r="Q46" s="3" t="s">
        <v>109</v>
      </c>
    </row>
    <row r="47" spans="1:17" s="18" customFormat="1" ht="33" customHeight="1" x14ac:dyDescent="0.25">
      <c r="A47" s="29"/>
      <c r="B47" s="28"/>
      <c r="C47" s="28"/>
      <c r="D47" s="27"/>
      <c r="E47" s="19">
        <f>SUM(E45:E46)</f>
        <v>2297.8000000000002</v>
      </c>
      <c r="F47" s="117"/>
      <c r="G47" s="19"/>
      <c r="H47" s="25"/>
      <c r="I47" s="9"/>
      <c r="J47" s="24"/>
      <c r="K47" s="19"/>
      <c r="L47" s="23"/>
      <c r="M47" s="24"/>
      <c r="N47" s="23"/>
      <c r="O47" s="22"/>
      <c r="P47" s="21"/>
      <c r="Q47" s="20"/>
    </row>
    <row r="48" spans="1:17" x14ac:dyDescent="0.25">
      <c r="A48" s="16">
        <v>20171054</v>
      </c>
      <c r="B48" s="15">
        <v>43096</v>
      </c>
      <c r="C48" s="15">
        <v>43115</v>
      </c>
      <c r="D48" s="14" t="s">
        <v>108</v>
      </c>
      <c r="E48" s="2">
        <v>408.25</v>
      </c>
      <c r="F48" s="116"/>
      <c r="H48" s="10">
        <v>8</v>
      </c>
      <c r="I48" s="9">
        <f>Tableau33824[[#This Row],[Montant
TTC
CHF]]*0.08</f>
        <v>32.660000000000004</v>
      </c>
      <c r="J48" s="8">
        <v>43107</v>
      </c>
      <c r="P48" s="4" t="s">
        <v>105</v>
      </c>
      <c r="Q48" s="3" t="s">
        <v>107</v>
      </c>
    </row>
    <row r="49" spans="1:17" x14ac:dyDescent="0.25">
      <c r="A49" s="16">
        <v>2170238</v>
      </c>
      <c r="B49" s="15">
        <v>43052</v>
      </c>
      <c r="C49" s="15">
        <v>43054</v>
      </c>
      <c r="D49" s="14" t="s">
        <v>106</v>
      </c>
      <c r="E49" s="2">
        <v>356.4</v>
      </c>
      <c r="F49" s="116"/>
      <c r="H49" s="10">
        <v>8</v>
      </c>
      <c r="I49" s="9">
        <f>Tableau33824[[#This Row],[Montant
TTC
CHF]]*0.08</f>
        <v>28.512</v>
      </c>
      <c r="J49" s="8">
        <v>43082</v>
      </c>
      <c r="P49" s="4" t="s">
        <v>105</v>
      </c>
      <c r="Q49" s="3" t="s">
        <v>104</v>
      </c>
    </row>
    <row r="50" spans="1:17" s="18" customFormat="1" ht="33" customHeight="1" x14ac:dyDescent="0.25">
      <c r="A50" s="29"/>
      <c r="B50" s="28"/>
      <c r="C50" s="28"/>
      <c r="D50" s="27"/>
      <c r="E50" s="19">
        <f>SUM(E48:E49)</f>
        <v>764.65</v>
      </c>
      <c r="F50" s="117"/>
      <c r="G50" s="19"/>
      <c r="H50" s="25"/>
      <c r="I50" s="9"/>
      <c r="J50" s="24"/>
      <c r="K50" s="19"/>
      <c r="L50" s="23"/>
      <c r="M50" s="24"/>
      <c r="N50" s="23"/>
      <c r="O50" s="22"/>
      <c r="P50" s="21"/>
      <c r="Q50" s="20"/>
    </row>
    <row r="51" spans="1:17" x14ac:dyDescent="0.25">
      <c r="A51" s="16">
        <v>1201703792</v>
      </c>
      <c r="B51" s="15">
        <v>43068</v>
      </c>
      <c r="C51" s="15">
        <v>43075</v>
      </c>
      <c r="D51" s="14" t="s">
        <v>103</v>
      </c>
      <c r="E51" s="2">
        <v>61.55</v>
      </c>
      <c r="F51" s="116"/>
      <c r="H51" s="10">
        <v>8</v>
      </c>
      <c r="I51" s="9">
        <f>Tableau33824[[#This Row],[Montant
TTC
CHF]]*0.08</f>
        <v>4.9239999999999995</v>
      </c>
      <c r="J51" s="8">
        <v>43098</v>
      </c>
      <c r="P51" s="4" t="s">
        <v>83</v>
      </c>
      <c r="Q51" s="3" t="s">
        <v>183</v>
      </c>
    </row>
    <row r="52" spans="1:17" x14ac:dyDescent="0.25">
      <c r="A52" s="16">
        <v>2020035266</v>
      </c>
      <c r="B52" s="15">
        <v>43069</v>
      </c>
      <c r="C52" s="15">
        <v>43080</v>
      </c>
      <c r="D52" s="14" t="s">
        <v>99</v>
      </c>
      <c r="E52" s="2">
        <v>51.1</v>
      </c>
      <c r="F52" s="116"/>
      <c r="H52" s="10">
        <v>8</v>
      </c>
      <c r="I52" s="9">
        <f>Tableau33824[[#This Row],[Montant
TTC
CHF]]*0.08</f>
        <v>4.0880000000000001</v>
      </c>
      <c r="J52" s="8">
        <v>43099</v>
      </c>
      <c r="L52" s="6" t="s">
        <v>102</v>
      </c>
      <c r="P52" s="4" t="s">
        <v>83</v>
      </c>
      <c r="Q52" s="3" t="s">
        <v>97</v>
      </c>
    </row>
    <row r="53" spans="1:17" x14ac:dyDescent="0.25">
      <c r="A53" s="16">
        <v>2010020818</v>
      </c>
      <c r="B53" s="15">
        <v>43069</v>
      </c>
      <c r="C53" s="15">
        <v>43080</v>
      </c>
      <c r="D53" s="14" t="s">
        <v>99</v>
      </c>
      <c r="E53" s="69">
        <v>-14.75</v>
      </c>
      <c r="F53" s="116"/>
      <c r="H53" s="10">
        <v>8</v>
      </c>
      <c r="I53" s="9">
        <f>Tableau33824[[#This Row],[Montant
TTC
CHF]]*0.08</f>
        <v>-1.18</v>
      </c>
      <c r="J53" s="8">
        <v>43099</v>
      </c>
      <c r="L53" s="6" t="s">
        <v>101</v>
      </c>
      <c r="P53" s="4" t="s">
        <v>83</v>
      </c>
      <c r="Q53" s="3" t="s">
        <v>97</v>
      </c>
    </row>
    <row r="54" spans="1:17" ht="15" customHeight="1" x14ac:dyDescent="0.25">
      <c r="A54" s="16">
        <v>2020035984</v>
      </c>
      <c r="B54" s="15">
        <v>43100</v>
      </c>
      <c r="C54" s="15">
        <v>43115</v>
      </c>
      <c r="D54" s="14" t="s">
        <v>99</v>
      </c>
      <c r="E54" s="2">
        <v>85.55</v>
      </c>
      <c r="F54" s="116"/>
      <c r="H54" s="10">
        <v>8</v>
      </c>
      <c r="I54" s="9">
        <f>Tableau33824[[#This Row],[Montant
TTC
CHF]]*0.08</f>
        <v>6.8440000000000003</v>
      </c>
      <c r="J54" s="8">
        <v>43131</v>
      </c>
      <c r="L54" s="6" t="s">
        <v>100</v>
      </c>
      <c r="P54" s="4" t="s">
        <v>83</v>
      </c>
      <c r="Q54" s="3" t="s">
        <v>97</v>
      </c>
    </row>
    <row r="55" spans="1:17" x14ac:dyDescent="0.25">
      <c r="A55" s="16">
        <v>2010021218</v>
      </c>
      <c r="B55" s="15">
        <v>43100</v>
      </c>
      <c r="C55" s="15">
        <v>43115</v>
      </c>
      <c r="D55" s="14" t="s">
        <v>99</v>
      </c>
      <c r="E55" s="69">
        <v>-34.35</v>
      </c>
      <c r="F55" s="116"/>
      <c r="H55" s="10">
        <v>8</v>
      </c>
      <c r="I55" s="9">
        <f>Tableau33824[[#This Row],[Montant
TTC
CHF]]*0.08</f>
        <v>-2.7480000000000002</v>
      </c>
      <c r="J55" s="8">
        <v>43131</v>
      </c>
      <c r="L55" s="6" t="s">
        <v>98</v>
      </c>
      <c r="P55" s="4" t="s">
        <v>83</v>
      </c>
      <c r="Q55" s="3" t="s">
        <v>97</v>
      </c>
    </row>
    <row r="56" spans="1:17" x14ac:dyDescent="0.25">
      <c r="A56" s="16">
        <v>110005805412</v>
      </c>
      <c r="B56" s="15">
        <v>43090</v>
      </c>
      <c r="C56" s="15">
        <v>43115</v>
      </c>
      <c r="D56" s="14" t="s">
        <v>96</v>
      </c>
      <c r="E56" s="2">
        <v>419.6</v>
      </c>
      <c r="F56" s="116"/>
      <c r="H56" s="10">
        <v>8</v>
      </c>
      <c r="I56" s="9">
        <f>Tableau33824[[#This Row],[Montant
TTC
CHF]]*0.08</f>
        <v>33.568000000000005</v>
      </c>
      <c r="J56" s="8">
        <v>43120</v>
      </c>
      <c r="P56" s="4" t="s">
        <v>83</v>
      </c>
      <c r="Q56" s="3" t="s">
        <v>95</v>
      </c>
    </row>
    <row r="57" spans="1:17" x14ac:dyDescent="0.25">
      <c r="A57" s="16" t="s">
        <v>90</v>
      </c>
      <c r="B57" s="15">
        <v>42934</v>
      </c>
      <c r="C57" s="66">
        <v>43100</v>
      </c>
      <c r="D57" s="14" t="s">
        <v>89</v>
      </c>
      <c r="E57" s="2">
        <v>120</v>
      </c>
      <c r="F57" s="113"/>
      <c r="H57" s="10">
        <v>0</v>
      </c>
      <c r="J57" s="8">
        <v>43101</v>
      </c>
      <c r="L57" s="6" t="s">
        <v>88</v>
      </c>
      <c r="P57" s="4" t="s">
        <v>83</v>
      </c>
      <c r="Q57" s="3" t="s">
        <v>94</v>
      </c>
    </row>
    <row r="58" spans="1:17" x14ac:dyDescent="0.25">
      <c r="A58" s="16" t="s">
        <v>90</v>
      </c>
      <c r="B58" s="15">
        <v>42934</v>
      </c>
      <c r="C58" s="66">
        <v>43100</v>
      </c>
      <c r="D58" s="14" t="s">
        <v>89</v>
      </c>
      <c r="E58" s="2">
        <v>120</v>
      </c>
      <c r="F58" s="113"/>
      <c r="H58" s="10">
        <v>0</v>
      </c>
      <c r="J58" s="8">
        <v>43132</v>
      </c>
      <c r="L58" s="6" t="s">
        <v>88</v>
      </c>
      <c r="P58" s="4" t="s">
        <v>83</v>
      </c>
      <c r="Q58" s="3" t="s">
        <v>93</v>
      </c>
    </row>
    <row r="59" spans="1:17" x14ac:dyDescent="0.25">
      <c r="A59" s="16" t="s">
        <v>90</v>
      </c>
      <c r="B59" s="15">
        <v>42934</v>
      </c>
      <c r="C59" s="66">
        <v>43100</v>
      </c>
      <c r="D59" s="14" t="s">
        <v>89</v>
      </c>
      <c r="E59" s="2">
        <v>120</v>
      </c>
      <c r="F59" s="113"/>
      <c r="H59" s="10">
        <v>0</v>
      </c>
      <c r="J59" s="8">
        <v>43160</v>
      </c>
      <c r="L59" s="6" t="s">
        <v>88</v>
      </c>
      <c r="P59" s="4" t="s">
        <v>83</v>
      </c>
      <c r="Q59" s="3" t="s">
        <v>92</v>
      </c>
    </row>
    <row r="60" spans="1:17" x14ac:dyDescent="0.25">
      <c r="A60" s="68" t="s">
        <v>90</v>
      </c>
      <c r="B60" s="67">
        <v>42934</v>
      </c>
      <c r="C60" s="66">
        <v>43100</v>
      </c>
      <c r="D60" s="58" t="s">
        <v>89</v>
      </c>
      <c r="E60" s="62">
        <v>120</v>
      </c>
      <c r="F60" s="113"/>
      <c r="H60" s="112">
        <v>0</v>
      </c>
      <c r="J60" s="8">
        <v>43191</v>
      </c>
      <c r="K60" s="62"/>
      <c r="L60" s="65" t="s">
        <v>88</v>
      </c>
      <c r="N60" s="65"/>
      <c r="O60" s="64"/>
      <c r="P60" s="63" t="s">
        <v>83</v>
      </c>
      <c r="Q60" s="3" t="s">
        <v>91</v>
      </c>
    </row>
    <row r="61" spans="1:17" x14ac:dyDescent="0.25">
      <c r="A61" s="68" t="s">
        <v>90</v>
      </c>
      <c r="B61" s="67">
        <v>42934</v>
      </c>
      <c r="C61" s="66">
        <v>43100</v>
      </c>
      <c r="D61" s="58" t="s">
        <v>89</v>
      </c>
      <c r="E61" s="62">
        <v>120</v>
      </c>
      <c r="F61" s="113"/>
      <c r="H61" s="112">
        <v>0</v>
      </c>
      <c r="J61" s="8">
        <v>43221</v>
      </c>
      <c r="K61" s="62"/>
      <c r="L61" s="65" t="s">
        <v>88</v>
      </c>
      <c r="N61" s="65"/>
      <c r="O61" s="64"/>
      <c r="P61" s="63" t="s">
        <v>83</v>
      </c>
      <c r="Q61" s="3" t="s">
        <v>87</v>
      </c>
    </row>
    <row r="62" spans="1:17" x14ac:dyDescent="0.25">
      <c r="A62" s="16" t="s">
        <v>86</v>
      </c>
      <c r="B62" s="15">
        <v>43078</v>
      </c>
      <c r="C62" s="15">
        <v>43115</v>
      </c>
      <c r="D62" s="14" t="s">
        <v>70</v>
      </c>
      <c r="E62" s="2">
        <v>768.5</v>
      </c>
      <c r="F62" s="116"/>
      <c r="H62" s="10">
        <v>0</v>
      </c>
      <c r="J62" s="8">
        <v>43132</v>
      </c>
      <c r="P62" s="4" t="s">
        <v>83</v>
      </c>
      <c r="Q62" s="3" t="s">
        <v>85</v>
      </c>
    </row>
    <row r="63" spans="1:17" x14ac:dyDescent="0.25">
      <c r="A63" s="61">
        <v>40</v>
      </c>
      <c r="B63" s="15">
        <v>43050</v>
      </c>
      <c r="C63" s="15">
        <v>43068</v>
      </c>
      <c r="D63" s="14" t="s">
        <v>84</v>
      </c>
      <c r="E63" s="2">
        <v>726</v>
      </c>
      <c r="F63" s="116"/>
      <c r="H63" s="60">
        <v>0</v>
      </c>
      <c r="J63" s="8">
        <v>43101</v>
      </c>
      <c r="P63" s="4" t="s">
        <v>83</v>
      </c>
      <c r="Q63" s="59" t="s">
        <v>82</v>
      </c>
    </row>
    <row r="64" spans="1:17" s="18" customFormat="1" ht="33" customHeight="1" x14ac:dyDescent="0.25">
      <c r="A64" s="29"/>
      <c r="B64" s="28"/>
      <c r="C64" s="28"/>
      <c r="D64" s="27"/>
      <c r="E64" s="19">
        <f>SUM(E51:E63)</f>
        <v>2663.2</v>
      </c>
      <c r="F64" s="117"/>
      <c r="G64" s="19"/>
      <c r="H64" s="25"/>
      <c r="I64" s="9"/>
      <c r="J64" s="24"/>
      <c r="K64" s="19"/>
      <c r="L64" s="23"/>
      <c r="M64" s="24"/>
      <c r="N64" s="23"/>
      <c r="O64" s="22"/>
      <c r="P64" s="21"/>
      <c r="Q64" s="20"/>
    </row>
    <row r="65" spans="1:17" x14ac:dyDescent="0.25">
      <c r="A65" s="16" t="s">
        <v>79</v>
      </c>
      <c r="B65" s="15">
        <v>43024</v>
      </c>
      <c r="C65" s="15">
        <v>43038</v>
      </c>
      <c r="D65" s="58" t="s">
        <v>78</v>
      </c>
      <c r="E65" s="55">
        <v>1191.5999999999999</v>
      </c>
      <c r="F65" s="116"/>
      <c r="H65" s="10">
        <v>0</v>
      </c>
      <c r="J65" s="8">
        <v>43069</v>
      </c>
      <c r="K65" s="57"/>
      <c r="P65" s="4" t="s">
        <v>69</v>
      </c>
      <c r="Q65" s="3" t="s">
        <v>81</v>
      </c>
    </row>
    <row r="66" spans="1:17" x14ac:dyDescent="0.25">
      <c r="A66" s="16" t="s">
        <v>79</v>
      </c>
      <c r="B66" s="15">
        <v>43054</v>
      </c>
      <c r="C66" s="15">
        <v>43067</v>
      </c>
      <c r="D66" s="58" t="s">
        <v>78</v>
      </c>
      <c r="E66" s="55">
        <v>1194.95</v>
      </c>
      <c r="F66" s="116"/>
      <c r="H66" s="10">
        <v>0</v>
      </c>
      <c r="J66" s="8">
        <v>43069</v>
      </c>
      <c r="K66" s="11"/>
      <c r="P66" s="4" t="s">
        <v>69</v>
      </c>
      <c r="Q66" s="3" t="s">
        <v>80</v>
      </c>
    </row>
    <row r="67" spans="1:17" ht="15.75" customHeight="1" x14ac:dyDescent="0.25">
      <c r="A67" s="16" t="s">
        <v>79</v>
      </c>
      <c r="B67" s="15">
        <v>43084</v>
      </c>
      <c r="C67" s="15">
        <v>43094</v>
      </c>
      <c r="D67" s="58" t="s">
        <v>78</v>
      </c>
      <c r="E67" s="2">
        <v>1964.75</v>
      </c>
      <c r="F67" s="116"/>
      <c r="H67" s="10">
        <v>0</v>
      </c>
      <c r="J67" s="8">
        <v>43130</v>
      </c>
      <c r="P67" s="4" t="s">
        <v>69</v>
      </c>
      <c r="Q67" s="3" t="s">
        <v>77</v>
      </c>
    </row>
    <row r="68" spans="1:17" ht="15.75" customHeight="1" x14ac:dyDescent="0.25">
      <c r="A68" s="16">
        <v>201712000</v>
      </c>
      <c r="B68" s="15">
        <v>43076</v>
      </c>
      <c r="C68" s="15">
        <v>43080</v>
      </c>
      <c r="D68" s="14" t="s">
        <v>76</v>
      </c>
      <c r="E68" s="2">
        <v>2258.1</v>
      </c>
      <c r="F68" s="116"/>
      <c r="H68" s="10">
        <v>0</v>
      </c>
      <c r="J68" s="8">
        <v>43110</v>
      </c>
      <c r="P68" s="4" t="s">
        <v>69</v>
      </c>
      <c r="Q68" s="3" t="s">
        <v>75</v>
      </c>
    </row>
    <row r="69" spans="1:17" ht="15.75" customHeight="1" x14ac:dyDescent="0.25">
      <c r="A69" s="16">
        <v>393006747</v>
      </c>
      <c r="B69" s="15">
        <v>43070</v>
      </c>
      <c r="C69" s="15">
        <v>43075</v>
      </c>
      <c r="D69" s="14" t="s">
        <v>74</v>
      </c>
      <c r="E69" s="2">
        <v>558.04999999999995</v>
      </c>
      <c r="F69" s="116"/>
      <c r="H69" s="10">
        <v>0</v>
      </c>
      <c r="J69" s="8">
        <v>43101</v>
      </c>
      <c r="P69" s="4" t="s">
        <v>69</v>
      </c>
      <c r="Q69" s="3" t="s">
        <v>73</v>
      </c>
    </row>
    <row r="70" spans="1:17" ht="15.75" customHeight="1" x14ac:dyDescent="0.25">
      <c r="A70" s="16">
        <v>130</v>
      </c>
      <c r="B70" s="15">
        <v>42961</v>
      </c>
      <c r="C70" s="15">
        <v>42968</v>
      </c>
      <c r="D70" s="14" t="s">
        <v>70</v>
      </c>
      <c r="E70" s="2">
        <v>1268.9000000000001</v>
      </c>
      <c r="F70" s="113"/>
      <c r="H70" s="10">
        <v>0</v>
      </c>
      <c r="J70" s="8">
        <v>43009</v>
      </c>
      <c r="P70" s="4" t="s">
        <v>69</v>
      </c>
      <c r="Q70" s="3" t="s">
        <v>72</v>
      </c>
    </row>
    <row r="71" spans="1:17" ht="15.75" customHeight="1" x14ac:dyDescent="0.25">
      <c r="A71" s="16">
        <v>140</v>
      </c>
      <c r="B71" s="15">
        <v>43050</v>
      </c>
      <c r="C71" s="15">
        <v>43063</v>
      </c>
      <c r="D71" s="14" t="s">
        <v>70</v>
      </c>
      <c r="E71" s="2">
        <v>1268.9000000000001</v>
      </c>
      <c r="F71" s="116"/>
      <c r="H71" s="10">
        <v>0</v>
      </c>
      <c r="J71" s="8">
        <v>43101</v>
      </c>
      <c r="P71" s="4" t="s">
        <v>69</v>
      </c>
      <c r="Q71" s="3" t="s">
        <v>71</v>
      </c>
    </row>
    <row r="72" spans="1:17" x14ac:dyDescent="0.25">
      <c r="A72" s="16">
        <v>100</v>
      </c>
      <c r="B72" s="15">
        <v>43050</v>
      </c>
      <c r="C72" s="15">
        <v>43068</v>
      </c>
      <c r="D72" s="58" t="s">
        <v>70</v>
      </c>
      <c r="E72" s="2">
        <v>368.7</v>
      </c>
      <c r="F72" s="116"/>
      <c r="H72" s="10">
        <v>0</v>
      </c>
      <c r="J72" s="8">
        <v>43101</v>
      </c>
      <c r="K72" s="11"/>
      <c r="P72" s="4" t="s">
        <v>69</v>
      </c>
      <c r="Q72" s="3" t="s">
        <v>68</v>
      </c>
    </row>
    <row r="73" spans="1:17" s="18" customFormat="1" ht="33" customHeight="1" x14ac:dyDescent="0.25">
      <c r="A73" s="29"/>
      <c r="B73" s="28"/>
      <c r="C73" s="28"/>
      <c r="D73" s="27"/>
      <c r="E73" s="19">
        <f>SUM(E65:E72)</f>
        <v>10073.950000000001</v>
      </c>
      <c r="F73" s="117"/>
      <c r="G73" s="19"/>
      <c r="H73" s="25"/>
      <c r="I73" s="9"/>
      <c r="J73" s="24"/>
      <c r="K73" s="19"/>
      <c r="L73" s="23"/>
      <c r="M73" s="24"/>
      <c r="N73" s="23"/>
      <c r="O73" s="22"/>
      <c r="P73" s="21"/>
      <c r="Q73" s="20"/>
    </row>
    <row r="74" spans="1:17" x14ac:dyDescent="0.25">
      <c r="A74" s="16">
        <v>131588</v>
      </c>
      <c r="B74" s="15">
        <v>43069</v>
      </c>
      <c r="C74" s="15">
        <v>43080</v>
      </c>
      <c r="D74" s="14" t="s">
        <v>66</v>
      </c>
      <c r="E74" s="2">
        <v>30.25</v>
      </c>
      <c r="F74" s="116"/>
      <c r="H74" s="10">
        <v>8</v>
      </c>
      <c r="I74" s="9">
        <f>Tableau33824[[#This Row],[Montant
TTC
CHF]]*0.08</f>
        <v>2.42</v>
      </c>
      <c r="J74" s="8">
        <v>43069</v>
      </c>
      <c r="P74" s="4" t="s">
        <v>59</v>
      </c>
      <c r="Q74" s="3" t="s">
        <v>67</v>
      </c>
    </row>
    <row r="75" spans="1:17" x14ac:dyDescent="0.25">
      <c r="A75" s="16">
        <v>131685</v>
      </c>
      <c r="B75" s="15">
        <v>43100</v>
      </c>
      <c r="C75" s="15">
        <v>43115</v>
      </c>
      <c r="D75" s="14" t="s">
        <v>66</v>
      </c>
      <c r="E75" s="2">
        <v>104.05</v>
      </c>
      <c r="F75" s="116"/>
      <c r="H75" s="10">
        <v>8</v>
      </c>
      <c r="I75" s="9">
        <f>Tableau33824[[#This Row],[Montant
TTC
CHF]]*0.08</f>
        <v>8.3239999999999998</v>
      </c>
      <c r="J75" s="8">
        <v>43131</v>
      </c>
      <c r="P75" s="4" t="s">
        <v>59</v>
      </c>
      <c r="Q75" s="3" t="s">
        <v>65</v>
      </c>
    </row>
    <row r="76" spans="1:17" x14ac:dyDescent="0.25">
      <c r="A76" s="16">
        <v>11709727712</v>
      </c>
      <c r="B76" s="15">
        <v>43070</v>
      </c>
      <c r="C76" s="15">
        <v>43076</v>
      </c>
      <c r="D76" s="14" t="s">
        <v>64</v>
      </c>
      <c r="E76" s="2">
        <v>43.35</v>
      </c>
      <c r="F76" s="116"/>
      <c r="H76" s="10">
        <v>8</v>
      </c>
      <c r="I76" s="9">
        <f>Tableau33824[[#This Row],[Montant
TTC
CHF]]*0.08</f>
        <v>3.468</v>
      </c>
      <c r="J76" s="8">
        <v>43097</v>
      </c>
      <c r="P76" s="4" t="s">
        <v>59</v>
      </c>
      <c r="Q76" s="3" t="s">
        <v>63</v>
      </c>
    </row>
    <row r="77" spans="1:17" x14ac:dyDescent="0.25">
      <c r="A77" s="16">
        <v>330068600612</v>
      </c>
      <c r="B77" s="15">
        <v>43072</v>
      </c>
      <c r="C77" s="15">
        <v>43073</v>
      </c>
      <c r="D77" s="14" t="s">
        <v>62</v>
      </c>
      <c r="E77" s="2">
        <v>145</v>
      </c>
      <c r="F77" s="116"/>
      <c r="H77" s="10">
        <v>8</v>
      </c>
      <c r="I77" s="9">
        <f>Tableau33824[[#This Row],[Montant
TTC
CHF]]*0.08</f>
        <v>11.6</v>
      </c>
      <c r="J77" s="8">
        <v>43097</v>
      </c>
      <c r="P77" s="4" t="s">
        <v>59</v>
      </c>
      <c r="Q77" s="43" t="s">
        <v>61</v>
      </c>
    </row>
    <row r="78" spans="1:17" x14ac:dyDescent="0.25">
      <c r="A78" s="16">
        <v>10947200</v>
      </c>
      <c r="B78" s="15">
        <v>43074</v>
      </c>
      <c r="C78" s="15">
        <v>43080</v>
      </c>
      <c r="D78" s="14" t="s">
        <v>60</v>
      </c>
      <c r="E78" s="2">
        <v>27</v>
      </c>
      <c r="F78" s="116"/>
      <c r="H78" s="10">
        <v>8</v>
      </c>
      <c r="I78" s="9">
        <f>Tableau33824[[#This Row],[Montant
TTC
CHF]]*0.08</f>
        <v>2.16</v>
      </c>
      <c r="J78" s="8">
        <v>43098</v>
      </c>
      <c r="P78" s="4" t="s">
        <v>59</v>
      </c>
      <c r="Q78" s="43" t="s">
        <v>58</v>
      </c>
    </row>
    <row r="79" spans="1:17" s="18" customFormat="1" ht="33" customHeight="1" x14ac:dyDescent="0.25">
      <c r="A79" s="29"/>
      <c r="B79" s="28"/>
      <c r="C79" s="28"/>
      <c r="D79" s="27"/>
      <c r="E79" s="19">
        <f>SUM(E74:E78)</f>
        <v>349.65</v>
      </c>
      <c r="F79" s="117"/>
      <c r="G79" s="19"/>
      <c r="H79" s="25"/>
      <c r="I79" s="9"/>
      <c r="J79" s="24"/>
      <c r="K79" s="19"/>
      <c r="L79" s="23"/>
      <c r="M79" s="24"/>
      <c r="N79" s="23"/>
      <c r="O79" s="22"/>
      <c r="P79" s="21"/>
      <c r="Q79" s="20"/>
    </row>
    <row r="80" spans="1:17" x14ac:dyDescent="0.25">
      <c r="A80" s="16">
        <v>909791</v>
      </c>
      <c r="B80" s="15">
        <v>43075</v>
      </c>
      <c r="C80" s="15">
        <v>43080</v>
      </c>
      <c r="D80" s="14" t="s">
        <v>57</v>
      </c>
      <c r="E80" s="2">
        <v>322</v>
      </c>
      <c r="F80" s="116"/>
      <c r="H80" s="10">
        <v>0</v>
      </c>
      <c r="J80" s="8">
        <v>43085</v>
      </c>
      <c r="P80" s="4" t="s">
        <v>45</v>
      </c>
      <c r="Q80" s="3" t="s">
        <v>56</v>
      </c>
    </row>
    <row r="81" spans="1:17" x14ac:dyDescent="0.25">
      <c r="A81" s="16">
        <v>279462</v>
      </c>
      <c r="B81" s="15">
        <v>43070</v>
      </c>
      <c r="C81" s="15">
        <v>43083</v>
      </c>
      <c r="D81" s="14" t="s">
        <v>55</v>
      </c>
      <c r="E81" s="2">
        <v>1381.35</v>
      </c>
      <c r="F81" s="116"/>
      <c r="H81" s="10">
        <v>8</v>
      </c>
      <c r="I81" s="9">
        <f>Tableau33824[[#This Row],[Montant
TTC
CHF]]*0.08</f>
        <v>110.508</v>
      </c>
      <c r="J81" s="8">
        <v>43100</v>
      </c>
      <c r="P81" s="4" t="s">
        <v>45</v>
      </c>
      <c r="Q81" s="3" t="s">
        <v>54</v>
      </c>
    </row>
    <row r="82" spans="1:17" x14ac:dyDescent="0.25">
      <c r="A82" s="16">
        <v>5477</v>
      </c>
      <c r="B82" s="15">
        <v>43067</v>
      </c>
      <c r="C82" s="15">
        <v>43073</v>
      </c>
      <c r="D82" s="14" t="s">
        <v>52</v>
      </c>
      <c r="E82" s="2">
        <f>Tableau33824[[#This Row],[Montant
€]]*Tableau33824[[#This Row],[Change € &gt; CH]]</f>
        <v>1076.538</v>
      </c>
      <c r="F82" s="116">
        <v>1.17015</v>
      </c>
      <c r="G82" s="11">
        <v>920</v>
      </c>
      <c r="H82" s="10">
        <v>0</v>
      </c>
      <c r="J82" s="8">
        <v>43097</v>
      </c>
      <c r="P82" s="4" t="s">
        <v>51</v>
      </c>
      <c r="Q82" s="3" t="s">
        <v>53</v>
      </c>
    </row>
    <row r="83" spans="1:17" x14ac:dyDescent="0.25">
      <c r="A83" s="16">
        <v>5573</v>
      </c>
      <c r="B83" s="15">
        <v>43080</v>
      </c>
      <c r="C83" s="15">
        <v>43088</v>
      </c>
      <c r="D83" s="14" t="s">
        <v>52</v>
      </c>
      <c r="E83" s="2">
        <f>Tableau33824[[#This Row],[Montant
€]]*Tableau33824[[#This Row],[Change € &gt; CH]]</f>
        <v>347.53455000000002</v>
      </c>
      <c r="F83" s="116">
        <v>1.17015</v>
      </c>
      <c r="G83" s="11">
        <v>297</v>
      </c>
      <c r="H83" s="10">
        <v>0</v>
      </c>
      <c r="J83" s="8">
        <v>43110</v>
      </c>
      <c r="P83" s="4" t="s">
        <v>51</v>
      </c>
      <c r="Q83" s="3" t="s">
        <v>50</v>
      </c>
    </row>
    <row r="84" spans="1:17" x14ac:dyDescent="0.25">
      <c r="A84" s="16">
        <v>4186824</v>
      </c>
      <c r="B84" s="15">
        <v>43075</v>
      </c>
      <c r="C84" s="15">
        <v>43082</v>
      </c>
      <c r="D84" s="14" t="s">
        <v>47</v>
      </c>
      <c r="E84" s="2">
        <f>1304.15-266.6</f>
        <v>1037.5500000000002</v>
      </c>
      <c r="F84" s="116"/>
      <c r="H84" s="10">
        <v>8</v>
      </c>
      <c r="I84" s="9">
        <f>Tableau33824[[#This Row],[Montant
TTC
CHF]]*0.08</f>
        <v>83.004000000000019</v>
      </c>
      <c r="J84" s="8">
        <v>43106</v>
      </c>
      <c r="L84" s="6" t="s">
        <v>49</v>
      </c>
      <c r="P84" s="4" t="s">
        <v>45</v>
      </c>
      <c r="Q84" s="3" t="s">
        <v>48</v>
      </c>
    </row>
    <row r="85" spans="1:17" x14ac:dyDescent="0.25">
      <c r="A85" s="16">
        <v>4190193</v>
      </c>
      <c r="B85" s="15">
        <v>43089</v>
      </c>
      <c r="C85" s="15">
        <v>43115</v>
      </c>
      <c r="D85" s="14" t="s">
        <v>47</v>
      </c>
      <c r="E85" s="2">
        <f>900.17-6.47</f>
        <v>893.69999999999993</v>
      </c>
      <c r="F85" s="116"/>
      <c r="H85" s="10">
        <v>8</v>
      </c>
      <c r="I85" s="9">
        <f>Tableau33824[[#This Row],[Montant
TTC
CHF]]*0.08</f>
        <v>71.495999999999995</v>
      </c>
      <c r="J85" s="8">
        <v>43120</v>
      </c>
      <c r="L85" s="6" t="s">
        <v>46</v>
      </c>
      <c r="P85" s="4" t="s">
        <v>45</v>
      </c>
      <c r="Q85" s="3" t="s">
        <v>44</v>
      </c>
    </row>
    <row r="86" spans="1:17" s="18" customFormat="1" ht="33" customHeight="1" x14ac:dyDescent="0.25">
      <c r="A86" s="29"/>
      <c r="B86" s="28"/>
      <c r="C86" s="28"/>
      <c r="D86" s="27"/>
      <c r="E86" s="19">
        <f>SUM(E80:E85)</f>
        <v>5058.6725500000002</v>
      </c>
      <c r="F86" s="31"/>
      <c r="G86" s="19">
        <f>SUM(G80:G85)</f>
        <v>1217</v>
      </c>
      <c r="H86" s="25"/>
      <c r="I86" s="9"/>
      <c r="J86" s="24"/>
      <c r="K86" s="19"/>
      <c r="L86" s="23"/>
      <c r="M86" s="24"/>
      <c r="N86" s="23"/>
      <c r="O86" s="22"/>
      <c r="P86" s="21"/>
      <c r="Q86" s="20"/>
    </row>
    <row r="87" spans="1:17" x14ac:dyDescent="0.25">
      <c r="A87" s="16">
        <v>5373380046</v>
      </c>
      <c r="B87" s="15">
        <v>43007</v>
      </c>
      <c r="C87" s="15">
        <v>43012</v>
      </c>
      <c r="D87" s="14" t="s">
        <v>34</v>
      </c>
      <c r="E87" s="2">
        <v>1604.75</v>
      </c>
      <c r="F87" s="114"/>
      <c r="H87" s="10">
        <v>100</v>
      </c>
      <c r="I87" s="9">
        <f>Tableau33824[[#This Row],[Montant
TTC
CHF]]</f>
        <v>1604.75</v>
      </c>
      <c r="J87" s="8">
        <v>43067</v>
      </c>
      <c r="K87" s="57"/>
      <c r="P87" s="4" t="s">
        <v>33</v>
      </c>
      <c r="Q87" s="3" t="s">
        <v>43</v>
      </c>
    </row>
    <row r="88" spans="1:17" ht="15" customHeight="1" x14ac:dyDescent="0.25">
      <c r="A88" s="16">
        <v>5373456795</v>
      </c>
      <c r="B88" s="15">
        <v>43021</v>
      </c>
      <c r="C88" s="15">
        <v>43021</v>
      </c>
      <c r="D88" s="14" t="s">
        <v>34</v>
      </c>
      <c r="E88" s="2">
        <v>1402.25</v>
      </c>
      <c r="F88" s="114"/>
      <c r="H88" s="10">
        <v>100</v>
      </c>
      <c r="I88" s="9">
        <f>Tableau33824[[#This Row],[Montant
TTC
CHF]]</f>
        <v>1402.25</v>
      </c>
      <c r="J88" s="8">
        <v>43081</v>
      </c>
      <c r="K88" s="57"/>
      <c r="P88" s="4" t="s">
        <v>33</v>
      </c>
      <c r="Q88" s="3" t="s">
        <v>42</v>
      </c>
    </row>
    <row r="89" spans="1:17" x14ac:dyDescent="0.25">
      <c r="A89" s="16">
        <v>5373489472</v>
      </c>
      <c r="B89" s="15">
        <v>43028</v>
      </c>
      <c r="C89" s="15">
        <v>43031</v>
      </c>
      <c r="D89" s="14" t="s">
        <v>34</v>
      </c>
      <c r="E89" s="2">
        <v>3730.4</v>
      </c>
      <c r="F89" s="114"/>
      <c r="H89" s="10">
        <v>100</v>
      </c>
      <c r="I89" s="9">
        <f>Tableau33824[[#This Row],[Montant
TTC
CHF]]</f>
        <v>3730.4</v>
      </c>
      <c r="J89" s="8">
        <v>43088</v>
      </c>
      <c r="P89" s="4" t="s">
        <v>33</v>
      </c>
      <c r="Q89" s="3" t="s">
        <v>42</v>
      </c>
    </row>
    <row r="90" spans="1:17" x14ac:dyDescent="0.25">
      <c r="A90" s="16">
        <v>5373529974</v>
      </c>
      <c r="B90" s="15">
        <v>43035</v>
      </c>
      <c r="C90" s="15">
        <v>43035</v>
      </c>
      <c r="D90" s="14" t="s">
        <v>34</v>
      </c>
      <c r="E90" s="2">
        <v>430.3</v>
      </c>
      <c r="F90" s="114"/>
      <c r="H90" s="10">
        <v>100</v>
      </c>
      <c r="I90" s="9">
        <f>Tableau33824[[#This Row],[Montant
TTC
CHF]]</f>
        <v>430.3</v>
      </c>
      <c r="J90" s="8">
        <v>43096</v>
      </c>
      <c r="K90" s="57"/>
      <c r="L90" s="56"/>
      <c r="P90" s="4" t="s">
        <v>33</v>
      </c>
      <c r="Q90" s="3" t="s">
        <v>41</v>
      </c>
    </row>
    <row r="91" spans="1:17" x14ac:dyDescent="0.25">
      <c r="A91" s="16">
        <v>5373685674</v>
      </c>
      <c r="B91" s="15">
        <v>43067</v>
      </c>
      <c r="C91" s="15">
        <v>43067</v>
      </c>
      <c r="D91" s="14" t="s">
        <v>34</v>
      </c>
      <c r="E91" s="55">
        <v>1242.9000000000001</v>
      </c>
      <c r="F91" s="114"/>
      <c r="H91" s="10">
        <v>100</v>
      </c>
      <c r="I91" s="9">
        <f>Tableau33824[[#This Row],[Montant
TTC
CHF]]</f>
        <v>1242.9000000000001</v>
      </c>
      <c r="J91" s="8">
        <v>43129</v>
      </c>
      <c r="L91" s="54"/>
      <c r="P91" s="4" t="s">
        <v>33</v>
      </c>
      <c r="Q91" s="3" t="s">
        <v>40</v>
      </c>
    </row>
    <row r="92" spans="1:17" x14ac:dyDescent="0.25">
      <c r="A92" s="16">
        <v>5373710010</v>
      </c>
      <c r="B92" s="15">
        <v>43070</v>
      </c>
      <c r="C92" s="15">
        <v>43070</v>
      </c>
      <c r="D92" s="14" t="s">
        <v>34</v>
      </c>
      <c r="E92" s="2">
        <v>130.69999999999999</v>
      </c>
      <c r="F92" s="114"/>
      <c r="H92" s="10">
        <v>100</v>
      </c>
      <c r="I92" s="9">
        <f>Tableau33824[[#This Row],[Montant
TTC
CHF]]</f>
        <v>130.69999999999999</v>
      </c>
      <c r="J92" s="8">
        <v>43130</v>
      </c>
      <c r="P92" s="4" t="s">
        <v>33</v>
      </c>
      <c r="Q92" s="3" t="s">
        <v>39</v>
      </c>
    </row>
    <row r="93" spans="1:17" x14ac:dyDescent="0.25">
      <c r="A93" s="16">
        <v>5373721963</v>
      </c>
      <c r="B93" s="15">
        <v>43074</v>
      </c>
      <c r="C93" s="15">
        <v>43074</v>
      </c>
      <c r="D93" s="14" t="s">
        <v>34</v>
      </c>
      <c r="E93" s="2">
        <v>548.15</v>
      </c>
      <c r="F93" s="114"/>
      <c r="H93" s="10">
        <v>100</v>
      </c>
      <c r="I93" s="9">
        <f>Tableau33824[[#This Row],[Montant
TTC
CHF]]</f>
        <v>548.15</v>
      </c>
      <c r="J93" s="8">
        <v>43136</v>
      </c>
      <c r="P93" s="4" t="s">
        <v>33</v>
      </c>
      <c r="Q93" s="3" t="s">
        <v>38</v>
      </c>
    </row>
    <row r="94" spans="1:17" x14ac:dyDescent="0.25">
      <c r="A94" s="16">
        <v>5373742528</v>
      </c>
      <c r="B94" s="15">
        <v>43077</v>
      </c>
      <c r="C94" s="15">
        <v>43080</v>
      </c>
      <c r="D94" s="14" t="s">
        <v>34</v>
      </c>
      <c r="E94" s="2">
        <v>3032.15</v>
      </c>
      <c r="F94" s="114"/>
      <c r="H94" s="10">
        <v>100</v>
      </c>
      <c r="I94" s="9">
        <f>Tableau33824[[#This Row],[Montant
TTC
CHF]]</f>
        <v>3032.15</v>
      </c>
      <c r="J94" s="8">
        <v>43137</v>
      </c>
      <c r="P94" s="4" t="s">
        <v>33</v>
      </c>
      <c r="Q94" s="3" t="s">
        <v>37</v>
      </c>
    </row>
    <row r="95" spans="1:17" x14ac:dyDescent="0.25">
      <c r="A95" s="16">
        <v>5373779083</v>
      </c>
      <c r="B95" s="15">
        <v>43084</v>
      </c>
      <c r="C95" s="15">
        <v>43084</v>
      </c>
      <c r="D95" s="14" t="s">
        <v>34</v>
      </c>
      <c r="E95" s="2">
        <v>1867.1</v>
      </c>
      <c r="F95" s="114"/>
      <c r="H95" s="10">
        <v>100</v>
      </c>
      <c r="I95" s="9">
        <f>Tableau33824[[#This Row],[Montant
TTC
CHF]]</f>
        <v>1867.1</v>
      </c>
      <c r="J95" s="8">
        <v>43144</v>
      </c>
      <c r="P95" s="4" t="s">
        <v>33</v>
      </c>
      <c r="Q95" s="3" t="s">
        <v>36</v>
      </c>
    </row>
    <row r="96" spans="1:17" x14ac:dyDescent="0.25">
      <c r="A96" s="16">
        <v>5373796342</v>
      </c>
      <c r="B96" s="15">
        <v>43088</v>
      </c>
      <c r="C96" s="15">
        <v>43088</v>
      </c>
      <c r="D96" s="14" t="s">
        <v>34</v>
      </c>
      <c r="E96" s="2">
        <v>494.3</v>
      </c>
      <c r="F96" s="114"/>
      <c r="H96" s="10">
        <v>100</v>
      </c>
      <c r="I96" s="9">
        <f>Tableau33824[[#This Row],[Montant
TTC
CHF]]</f>
        <v>494.3</v>
      </c>
      <c r="J96" s="8">
        <v>43150</v>
      </c>
      <c r="P96" s="4" t="s">
        <v>33</v>
      </c>
      <c r="Q96" s="43" t="s">
        <v>35</v>
      </c>
    </row>
    <row r="97" spans="1:17" x14ac:dyDescent="0.25">
      <c r="A97" s="16">
        <v>5373820817</v>
      </c>
      <c r="B97" s="15">
        <v>43091</v>
      </c>
      <c r="C97" s="15">
        <v>43091</v>
      </c>
      <c r="D97" s="14" t="s">
        <v>34</v>
      </c>
      <c r="E97" s="2">
        <v>131.85</v>
      </c>
      <c r="F97" s="114"/>
      <c r="H97" s="10">
        <v>100</v>
      </c>
      <c r="I97" s="9">
        <f>Tableau33824[[#This Row],[Montant
TTC
CHF]]</f>
        <v>131.85</v>
      </c>
      <c r="J97" s="8">
        <v>43151</v>
      </c>
      <c r="P97" s="4" t="s">
        <v>33</v>
      </c>
      <c r="Q97" s="3" t="s">
        <v>32</v>
      </c>
    </row>
    <row r="98" spans="1:17" s="18" customFormat="1" ht="33" customHeight="1" x14ac:dyDescent="0.25">
      <c r="A98" s="29"/>
      <c r="B98" s="28"/>
      <c r="C98" s="28"/>
      <c r="D98" s="27"/>
      <c r="E98" s="19">
        <f>SUM(E87:E97)</f>
        <v>14614.85</v>
      </c>
      <c r="F98" s="31"/>
      <c r="G98" s="19"/>
      <c r="H98" s="25"/>
      <c r="I98" s="9"/>
      <c r="J98" s="24"/>
      <c r="K98" s="19"/>
      <c r="L98" s="23"/>
      <c r="M98" s="24"/>
      <c r="N98" s="23"/>
      <c r="O98" s="22"/>
      <c r="P98" s="21"/>
      <c r="Q98" s="20"/>
    </row>
    <row r="99" spans="1:17" x14ac:dyDescent="0.25">
      <c r="A99" s="53" t="s">
        <v>31</v>
      </c>
      <c r="B99" s="15">
        <v>43039</v>
      </c>
      <c r="C99" s="15">
        <v>43060</v>
      </c>
      <c r="D99" s="14" t="s">
        <v>30</v>
      </c>
      <c r="E99" s="2">
        <v>12647.2</v>
      </c>
      <c r="F99" s="114"/>
      <c r="H99" s="10">
        <v>0</v>
      </c>
      <c r="J99" s="8">
        <v>43101</v>
      </c>
      <c r="P99" s="4" t="s">
        <v>29</v>
      </c>
      <c r="Q99" s="3" t="s">
        <v>28</v>
      </c>
    </row>
    <row r="100" spans="1:17" x14ac:dyDescent="0.25">
      <c r="A100" s="16" t="s">
        <v>27</v>
      </c>
      <c r="B100" s="15">
        <v>43070</v>
      </c>
      <c r="C100" s="15">
        <v>42849</v>
      </c>
      <c r="D100" s="14" t="s">
        <v>18</v>
      </c>
      <c r="E100" s="2">
        <v>1446.25</v>
      </c>
      <c r="F100" s="55"/>
      <c r="G100" s="2"/>
      <c r="H100" s="10">
        <v>8</v>
      </c>
      <c r="J100" s="8">
        <v>43093</v>
      </c>
      <c r="K100" s="48"/>
      <c r="L100" s="46"/>
      <c r="M100" s="47"/>
      <c r="N100" s="46"/>
      <c r="O100" s="45"/>
      <c r="P100" s="4" t="s">
        <v>21</v>
      </c>
      <c r="Q100" s="3" t="s">
        <v>26</v>
      </c>
    </row>
    <row r="101" spans="1:17" x14ac:dyDescent="0.25">
      <c r="A101" s="16" t="s">
        <v>25</v>
      </c>
      <c r="B101" s="15">
        <v>43070</v>
      </c>
      <c r="C101" s="15">
        <v>42481</v>
      </c>
      <c r="D101" s="14" t="s">
        <v>22</v>
      </c>
      <c r="E101" s="2">
        <v>402.65</v>
      </c>
      <c r="F101" s="55"/>
      <c r="G101" s="2"/>
      <c r="H101" s="10">
        <v>8</v>
      </c>
      <c r="J101" s="8">
        <v>43093</v>
      </c>
      <c r="K101" s="48"/>
      <c r="L101" s="46"/>
      <c r="M101" s="47"/>
      <c r="N101" s="46"/>
      <c r="O101" s="45"/>
      <c r="P101" s="4" t="s">
        <v>21</v>
      </c>
      <c r="Q101" s="3" t="s">
        <v>24</v>
      </c>
    </row>
    <row r="102" spans="1:17" x14ac:dyDescent="0.25">
      <c r="A102" s="16" t="s">
        <v>23</v>
      </c>
      <c r="B102" s="15">
        <v>43070</v>
      </c>
      <c r="C102" s="15">
        <v>42301</v>
      </c>
      <c r="D102" s="14" t="s">
        <v>22</v>
      </c>
      <c r="E102" s="2">
        <v>346.9</v>
      </c>
      <c r="F102" s="55"/>
      <c r="G102" s="2"/>
      <c r="H102" s="10">
        <v>8</v>
      </c>
      <c r="J102" s="8">
        <v>43093</v>
      </c>
      <c r="K102" s="48"/>
      <c r="L102" s="46"/>
      <c r="M102" s="47"/>
      <c r="N102" s="46"/>
      <c r="O102" s="45"/>
      <c r="P102" s="4" t="s">
        <v>21</v>
      </c>
      <c r="Q102" s="3" t="s">
        <v>20</v>
      </c>
    </row>
    <row r="103" spans="1:17" x14ac:dyDescent="0.25">
      <c r="A103" s="16">
        <v>406176476</v>
      </c>
      <c r="B103" s="15">
        <v>43041</v>
      </c>
      <c r="C103" s="15">
        <v>43059</v>
      </c>
      <c r="D103" s="14" t="s">
        <v>18</v>
      </c>
      <c r="E103" s="2">
        <v>163.55000000000001</v>
      </c>
      <c r="F103" s="114"/>
      <c r="H103" s="10">
        <v>8</v>
      </c>
      <c r="I103" s="9">
        <f>Tableau33824[[#This Row],[Montant
TTC
CHF]]*0.08</f>
        <v>13.084000000000001</v>
      </c>
      <c r="J103" s="8">
        <v>43071</v>
      </c>
      <c r="P103" s="4" t="s">
        <v>13</v>
      </c>
      <c r="Q103" s="3" t="s">
        <v>19</v>
      </c>
    </row>
    <row r="104" spans="1:17" x14ac:dyDescent="0.25">
      <c r="A104" s="16">
        <v>406335888</v>
      </c>
      <c r="B104" s="15">
        <v>43089</v>
      </c>
      <c r="C104" s="15">
        <v>43115</v>
      </c>
      <c r="D104" s="14" t="s">
        <v>18</v>
      </c>
      <c r="E104" s="2">
        <v>126.45</v>
      </c>
      <c r="F104" s="114"/>
      <c r="H104" s="10">
        <v>8</v>
      </c>
      <c r="I104" s="9">
        <f>Tableau33824[[#This Row],[Montant
TTC
CHF]]*0.08</f>
        <v>10.116</v>
      </c>
      <c r="J104" s="8">
        <v>43120</v>
      </c>
      <c r="P104" s="4" t="s">
        <v>13</v>
      </c>
      <c r="Q104" s="3" t="s">
        <v>17</v>
      </c>
    </row>
    <row r="105" spans="1:17" x14ac:dyDescent="0.25">
      <c r="A105" s="16">
        <v>1219280</v>
      </c>
      <c r="B105" s="15">
        <v>43047</v>
      </c>
      <c r="C105" s="15">
        <v>43054</v>
      </c>
      <c r="D105" s="14" t="s">
        <v>16</v>
      </c>
      <c r="E105" s="2">
        <v>415.15</v>
      </c>
      <c r="F105" s="114"/>
      <c r="H105" s="10">
        <v>8</v>
      </c>
      <c r="I105" s="9">
        <f>Tableau33824[[#This Row],[Montant
TTC
CHF]]*0.08</f>
        <v>33.211999999999996</v>
      </c>
      <c r="J105" s="8">
        <v>43077</v>
      </c>
      <c r="P105" s="4" t="s">
        <v>13</v>
      </c>
      <c r="Q105" s="3" t="s">
        <v>15</v>
      </c>
    </row>
    <row r="106" spans="1:17" x14ac:dyDescent="0.25">
      <c r="A106" s="16">
        <v>1322250</v>
      </c>
      <c r="B106" s="15">
        <v>43067</v>
      </c>
      <c r="C106" s="15">
        <v>43069</v>
      </c>
      <c r="D106" s="14" t="s">
        <v>14</v>
      </c>
      <c r="E106" s="2">
        <v>97.45</v>
      </c>
      <c r="F106" s="114"/>
      <c r="H106" s="10">
        <v>8</v>
      </c>
      <c r="I106" s="9">
        <f>Tableau33824[[#This Row],[Montant
TTC
CHF]]*0.08</f>
        <v>7.7960000000000003</v>
      </c>
      <c r="J106" s="8">
        <v>43097</v>
      </c>
      <c r="P106" s="4" t="s">
        <v>13</v>
      </c>
      <c r="Q106" s="43" t="s">
        <v>12</v>
      </c>
    </row>
    <row r="107" spans="1:17" s="18" customFormat="1" ht="33" customHeight="1" x14ac:dyDescent="0.25">
      <c r="A107" s="29"/>
      <c r="B107" s="28"/>
      <c r="C107" s="28"/>
      <c r="D107" s="27"/>
      <c r="E107" s="19">
        <f>SUM(E99:E106)</f>
        <v>15645.6</v>
      </c>
      <c r="F107" s="31"/>
      <c r="G107" s="19"/>
      <c r="H107" s="25"/>
      <c r="I107" s="9"/>
      <c r="J107" s="24"/>
      <c r="K107" s="19"/>
      <c r="L107" s="23"/>
      <c r="M107" s="24"/>
      <c r="N107" s="23"/>
      <c r="O107" s="22"/>
      <c r="P107" s="21"/>
      <c r="Q107" s="20"/>
    </row>
    <row r="108" spans="1:17" x14ac:dyDescent="0.25">
      <c r="A108" s="16">
        <v>169055</v>
      </c>
      <c r="B108" s="15">
        <v>43082</v>
      </c>
      <c r="C108" s="15">
        <v>43089</v>
      </c>
      <c r="D108" s="14" t="s">
        <v>11</v>
      </c>
      <c r="E108" s="2">
        <v>79.5</v>
      </c>
      <c r="F108" s="114"/>
      <c r="H108" s="10">
        <v>0</v>
      </c>
      <c r="J108" s="8">
        <v>43090</v>
      </c>
      <c r="P108" s="4" t="s">
        <v>1</v>
      </c>
      <c r="Q108" s="3" t="s">
        <v>10</v>
      </c>
    </row>
    <row r="109" spans="1:17" x14ac:dyDescent="0.25">
      <c r="A109" s="16">
        <v>13599983</v>
      </c>
      <c r="B109" s="15">
        <v>43061</v>
      </c>
      <c r="C109" s="15">
        <v>43066</v>
      </c>
      <c r="D109" s="14" t="s">
        <v>2</v>
      </c>
      <c r="E109" s="2">
        <v>40</v>
      </c>
      <c r="F109" s="114"/>
      <c r="H109" s="10">
        <v>0</v>
      </c>
      <c r="J109" s="8">
        <v>43081</v>
      </c>
      <c r="P109" s="4" t="s">
        <v>1</v>
      </c>
      <c r="Q109" s="3" t="s">
        <v>9</v>
      </c>
    </row>
    <row r="110" spans="1:17" x14ac:dyDescent="0.25">
      <c r="A110" s="16">
        <v>13606973</v>
      </c>
      <c r="B110" s="15">
        <v>43069</v>
      </c>
      <c r="C110" s="15">
        <v>43075</v>
      </c>
      <c r="D110" s="14" t="s">
        <v>2</v>
      </c>
      <c r="E110" s="2">
        <v>40</v>
      </c>
      <c r="F110" s="114"/>
      <c r="H110" s="10">
        <v>0</v>
      </c>
      <c r="J110" s="15">
        <v>43089</v>
      </c>
      <c r="P110" s="4" t="s">
        <v>1</v>
      </c>
      <c r="Q110" s="3" t="s">
        <v>8</v>
      </c>
    </row>
    <row r="111" spans="1:17" x14ac:dyDescent="0.25">
      <c r="A111" s="16">
        <v>13603932</v>
      </c>
      <c r="B111" s="15">
        <v>43070</v>
      </c>
      <c r="C111" s="15">
        <v>43070</v>
      </c>
      <c r="D111" s="14" t="s">
        <v>2</v>
      </c>
      <c r="E111" s="2">
        <v>40</v>
      </c>
      <c r="F111" s="114"/>
      <c r="H111" s="10">
        <v>0</v>
      </c>
      <c r="J111" s="15">
        <v>43090</v>
      </c>
      <c r="P111" s="4" t="s">
        <v>1</v>
      </c>
      <c r="Q111" s="3" t="s">
        <v>7</v>
      </c>
    </row>
    <row r="112" spans="1:17" x14ac:dyDescent="0.25">
      <c r="A112" s="16">
        <v>13608709</v>
      </c>
      <c r="B112" s="15">
        <v>43073</v>
      </c>
      <c r="C112" s="15">
        <v>43080</v>
      </c>
      <c r="D112" s="14" t="s">
        <v>2</v>
      </c>
      <c r="E112" s="2">
        <v>40</v>
      </c>
      <c r="F112" s="114"/>
      <c r="H112" s="10">
        <v>0</v>
      </c>
      <c r="J112" s="8">
        <v>43093</v>
      </c>
      <c r="P112" s="4" t="s">
        <v>1</v>
      </c>
      <c r="Q112" s="3" t="s">
        <v>6</v>
      </c>
    </row>
    <row r="113" spans="1:17" x14ac:dyDescent="0.25">
      <c r="A113" s="16">
        <v>13609416</v>
      </c>
      <c r="B113" s="15">
        <v>43074</v>
      </c>
      <c r="C113" s="15">
        <v>43080</v>
      </c>
      <c r="D113" s="14" t="s">
        <v>2</v>
      </c>
      <c r="E113" s="2">
        <v>40</v>
      </c>
      <c r="F113" s="114"/>
      <c r="H113" s="10">
        <v>0</v>
      </c>
      <c r="J113" s="8">
        <v>43094</v>
      </c>
      <c r="P113" s="4" t="s">
        <v>1</v>
      </c>
      <c r="Q113" s="3" t="s">
        <v>5</v>
      </c>
    </row>
    <row r="114" spans="1:17" x14ac:dyDescent="0.25">
      <c r="A114" s="16">
        <v>13613773</v>
      </c>
      <c r="B114" s="15">
        <v>43081</v>
      </c>
      <c r="C114" s="15">
        <v>43084</v>
      </c>
      <c r="D114" s="14" t="s">
        <v>2</v>
      </c>
      <c r="E114" s="2">
        <v>40</v>
      </c>
      <c r="F114" s="114"/>
      <c r="H114" s="10">
        <v>0</v>
      </c>
      <c r="J114" s="8">
        <v>43102</v>
      </c>
      <c r="P114" s="4" t="s">
        <v>1</v>
      </c>
      <c r="Q114" s="3" t="s">
        <v>4</v>
      </c>
    </row>
    <row r="115" spans="1:17" x14ac:dyDescent="0.25">
      <c r="A115" s="16">
        <v>13616704</v>
      </c>
      <c r="B115" s="15">
        <v>43084</v>
      </c>
      <c r="C115" s="15">
        <v>43089</v>
      </c>
      <c r="D115" s="14" t="s">
        <v>2</v>
      </c>
      <c r="E115" s="2">
        <v>40</v>
      </c>
      <c r="F115" s="114"/>
      <c r="H115" s="10">
        <v>0</v>
      </c>
      <c r="J115" s="8">
        <v>43105</v>
      </c>
      <c r="P115" s="4" t="s">
        <v>1</v>
      </c>
      <c r="Q115" s="43" t="s">
        <v>3</v>
      </c>
    </row>
    <row r="116" spans="1:17" x14ac:dyDescent="0.25">
      <c r="A116" s="16">
        <v>13619230</v>
      </c>
      <c r="B116" s="15">
        <v>43089</v>
      </c>
      <c r="C116" s="15">
        <v>43115</v>
      </c>
      <c r="D116" s="14" t="s">
        <v>2</v>
      </c>
      <c r="E116" s="2">
        <v>40</v>
      </c>
      <c r="F116" s="114"/>
      <c r="H116" s="10">
        <v>0</v>
      </c>
      <c r="J116" s="8">
        <v>43110</v>
      </c>
      <c r="P116" s="4" t="s">
        <v>1</v>
      </c>
      <c r="Q116" s="3" t="s">
        <v>0</v>
      </c>
    </row>
    <row r="117" spans="1:17" x14ac:dyDescent="0.25">
      <c r="A117" s="41"/>
      <c r="B117" s="40"/>
      <c r="C117" s="40"/>
      <c r="D117" s="39"/>
      <c r="E117" s="19">
        <f>SUM(E108:E116)</f>
        <v>399.5</v>
      </c>
      <c r="F117" s="115"/>
      <c r="G117" s="38"/>
      <c r="H117" s="37"/>
      <c r="J117" s="36"/>
      <c r="K117" s="31"/>
      <c r="L117" s="35"/>
      <c r="M117" s="24"/>
      <c r="N117" s="35"/>
      <c r="O117" s="34"/>
      <c r="P117" s="33"/>
      <c r="Q117" s="32"/>
    </row>
    <row r="118" spans="1:17" x14ac:dyDescent="0.25">
      <c r="A118" s="29"/>
      <c r="B118" s="28"/>
      <c r="C118" s="28"/>
      <c r="D118" s="27"/>
      <c r="E118" s="19"/>
      <c r="F118" s="115"/>
      <c r="G118" s="26"/>
      <c r="H118" s="25"/>
      <c r="J118" s="24"/>
      <c r="K118" s="19"/>
      <c r="L118" s="23"/>
      <c r="M118" s="24"/>
      <c r="N118" s="23"/>
      <c r="O118" s="22"/>
      <c r="P118" s="21"/>
      <c r="Q118" s="20"/>
    </row>
    <row r="120" spans="1:17" x14ac:dyDescent="0.25">
      <c r="I120" s="17"/>
    </row>
  </sheetData>
  <sheetProtection formatCells="0" formatColumns="0" formatRows="0" insertColumns="0" insertRows="0" insertHyperlinks="0" deleteColumns="0" deleteRows="0" sort="0" autoFilter="0" pivotTables="0"/>
  <conditionalFormatting sqref="O3 O8:O9 O45 O72 O80:O85 O96:O97 O48:O49 O13:O17 O51:O62 O74:O77 O87:O94 O99:O106 O108:O434 O19:O31 O33:O42">
    <cfRule type="cellIs" dxfId="266" priority="196" stopIfTrue="1" operator="equal">
      <formula>"A"</formula>
    </cfRule>
  </conditionalFormatting>
  <conditionalFormatting sqref="O3 O8:O9 O45 O72 O80:O85 O96:O97 O48:O49 O13:O17 O51:O62 O74:O77 O87:O94 O99:O106 O108:O434 O19:O31 O33:O42">
    <cfRule type="cellIs" dxfId="265" priority="195" stopIfTrue="1" operator="equal">
      <formula>"R"</formula>
    </cfRule>
  </conditionalFormatting>
  <conditionalFormatting sqref="O3 O8:O9 O45 O72 O80:O85 O96:O97 O48:O49 O13:O17 O51:O62 O74:O77 O87:O94 O99:O106 O108:O434 O19:O31 O33:O42">
    <cfRule type="cellIs" dxfId="264" priority="193" stopIfTrue="1" operator="equal">
      <formula>"S"</formula>
    </cfRule>
    <cfRule type="cellIs" dxfId="263" priority="194" stopIfTrue="1" operator="equal">
      <formula>"C"</formula>
    </cfRule>
  </conditionalFormatting>
  <conditionalFormatting sqref="O6">
    <cfRule type="cellIs" dxfId="262" priority="192" stopIfTrue="1" operator="equal">
      <formula>"A"</formula>
    </cfRule>
  </conditionalFormatting>
  <conditionalFormatting sqref="O6">
    <cfRule type="cellIs" dxfId="261" priority="191" stopIfTrue="1" operator="equal">
      <formula>"R"</formula>
    </cfRule>
  </conditionalFormatting>
  <conditionalFormatting sqref="O6">
    <cfRule type="cellIs" dxfId="260" priority="189" stopIfTrue="1" operator="equal">
      <formula>"S"</formula>
    </cfRule>
    <cfRule type="cellIs" dxfId="259" priority="190" stopIfTrue="1" operator="equal">
      <formula>"C"</formula>
    </cfRule>
  </conditionalFormatting>
  <conditionalFormatting sqref="O45 O72 O80:O85 O96:O97 O48:O49 O13:O17 O51:O62 O74:O77 O87:O94 O99:O106 O108:O434 O19:O31 O33:O42">
    <cfRule type="cellIs" dxfId="258" priority="188" stopIfTrue="1" operator="equal">
      <formula>"C"</formula>
    </cfRule>
  </conditionalFormatting>
  <conditionalFormatting sqref="O45 O72 O80:O85 O96:O97 O48:O49 O13:O17 O51:O62 O74:O77 O87:O94 O99:O106 O108:O434 O19:O31 O33:O42">
    <cfRule type="cellIs" dxfId="257" priority="187" stopIfTrue="1" operator="equal">
      <formula>"M"</formula>
    </cfRule>
  </conditionalFormatting>
  <conditionalFormatting sqref="O13:O17 O19:O29 O33">
    <cfRule type="cellIs" dxfId="256" priority="186" stopIfTrue="1" operator="equal">
      <formula>"A"</formula>
    </cfRule>
  </conditionalFormatting>
  <conditionalFormatting sqref="O4">
    <cfRule type="cellIs" dxfId="255" priority="185" stopIfTrue="1" operator="equal">
      <formula>"A"</formula>
    </cfRule>
  </conditionalFormatting>
  <conditionalFormatting sqref="O4">
    <cfRule type="cellIs" dxfId="254" priority="184" stopIfTrue="1" operator="equal">
      <formula>"R"</formula>
    </cfRule>
  </conditionalFormatting>
  <conditionalFormatting sqref="O4">
    <cfRule type="cellIs" dxfId="253" priority="182" stopIfTrue="1" operator="equal">
      <formula>"S"</formula>
    </cfRule>
    <cfRule type="cellIs" dxfId="252" priority="183" stopIfTrue="1" operator="equal">
      <formula>"C"</formula>
    </cfRule>
  </conditionalFormatting>
  <conditionalFormatting sqref="O4">
    <cfRule type="cellIs" dxfId="251" priority="181" stopIfTrue="1" operator="equal">
      <formula>"C"</formula>
    </cfRule>
  </conditionalFormatting>
  <conditionalFormatting sqref="O4">
    <cfRule type="cellIs" dxfId="250" priority="180" stopIfTrue="1" operator="equal">
      <formula>"M"</formula>
    </cfRule>
  </conditionalFormatting>
  <conditionalFormatting sqref="O4">
    <cfRule type="cellIs" dxfId="249" priority="179" stopIfTrue="1" operator="equal">
      <formula>"A"</formula>
    </cfRule>
  </conditionalFormatting>
  <conditionalFormatting sqref="O43">
    <cfRule type="cellIs" dxfId="248" priority="177" stopIfTrue="1" operator="equal">
      <formula>"A"</formula>
    </cfRule>
  </conditionalFormatting>
  <conditionalFormatting sqref="O43">
    <cfRule type="cellIs" dxfId="247" priority="176" stopIfTrue="1" operator="equal">
      <formula>"R"</formula>
    </cfRule>
  </conditionalFormatting>
  <conditionalFormatting sqref="O43">
    <cfRule type="cellIs" dxfId="246" priority="174" stopIfTrue="1" operator="equal">
      <formula>"S"</formula>
    </cfRule>
    <cfRule type="cellIs" dxfId="245" priority="175" stopIfTrue="1" operator="equal">
      <formula>"C"</formula>
    </cfRule>
  </conditionalFormatting>
  <conditionalFormatting sqref="O43">
    <cfRule type="cellIs" dxfId="244" priority="173" stopIfTrue="1" operator="equal">
      <formula>"C"</formula>
    </cfRule>
  </conditionalFormatting>
  <conditionalFormatting sqref="O43">
    <cfRule type="cellIs" dxfId="243" priority="172" stopIfTrue="1" operator="equal">
      <formula>"M"</formula>
    </cfRule>
  </conditionalFormatting>
  <conditionalFormatting sqref="O43">
    <cfRule type="cellIs" dxfId="242" priority="171" stopIfTrue="1" operator="equal">
      <formula>"A"</formula>
    </cfRule>
  </conditionalFormatting>
  <conditionalFormatting sqref="O45">
    <cfRule type="cellIs" dxfId="241" priority="169" stopIfTrue="1" operator="equal">
      <formula>"A"</formula>
    </cfRule>
  </conditionalFormatting>
  <conditionalFormatting sqref="O45">
    <cfRule type="cellIs" dxfId="240" priority="168" stopIfTrue="1" operator="equal">
      <formula>"A"</formula>
    </cfRule>
  </conditionalFormatting>
  <conditionalFormatting sqref="O46">
    <cfRule type="cellIs" dxfId="239" priority="167" stopIfTrue="1" operator="equal">
      <formula>"A"</formula>
    </cfRule>
  </conditionalFormatting>
  <conditionalFormatting sqref="O46">
    <cfRule type="cellIs" dxfId="238" priority="166" stopIfTrue="1" operator="equal">
      <formula>"R"</formula>
    </cfRule>
  </conditionalFormatting>
  <conditionalFormatting sqref="O46">
    <cfRule type="cellIs" dxfId="237" priority="164" stopIfTrue="1" operator="equal">
      <formula>"S"</formula>
    </cfRule>
    <cfRule type="cellIs" dxfId="236" priority="165" stopIfTrue="1" operator="equal">
      <formula>"C"</formula>
    </cfRule>
  </conditionalFormatting>
  <conditionalFormatting sqref="O46">
    <cfRule type="cellIs" dxfId="235" priority="163" stopIfTrue="1" operator="equal">
      <formula>"C"</formula>
    </cfRule>
  </conditionalFormatting>
  <conditionalFormatting sqref="O46">
    <cfRule type="cellIs" dxfId="234" priority="162" stopIfTrue="1" operator="equal">
      <formula>"M"</formula>
    </cfRule>
  </conditionalFormatting>
  <conditionalFormatting sqref="O46">
    <cfRule type="cellIs" dxfId="233" priority="161" stopIfTrue="1" operator="equal">
      <formula>"A"</formula>
    </cfRule>
  </conditionalFormatting>
  <conditionalFormatting sqref="O63">
    <cfRule type="cellIs" dxfId="232" priority="159" stopIfTrue="1" operator="equal">
      <formula>"A"</formula>
    </cfRule>
  </conditionalFormatting>
  <conditionalFormatting sqref="O63">
    <cfRule type="cellIs" dxfId="231" priority="158" stopIfTrue="1" operator="equal">
      <formula>"R"</formula>
    </cfRule>
  </conditionalFormatting>
  <conditionalFormatting sqref="O63">
    <cfRule type="cellIs" dxfId="230" priority="156" stopIfTrue="1" operator="equal">
      <formula>"S"</formula>
    </cfRule>
    <cfRule type="cellIs" dxfId="229" priority="157" stopIfTrue="1" operator="equal">
      <formula>"C"</formula>
    </cfRule>
  </conditionalFormatting>
  <conditionalFormatting sqref="O63">
    <cfRule type="cellIs" dxfId="228" priority="155" stopIfTrue="1" operator="equal">
      <formula>"C"</formula>
    </cfRule>
  </conditionalFormatting>
  <conditionalFormatting sqref="O63">
    <cfRule type="cellIs" dxfId="227" priority="154" stopIfTrue="1" operator="equal">
      <formula>"M"</formula>
    </cfRule>
  </conditionalFormatting>
  <conditionalFormatting sqref="O65">
    <cfRule type="cellIs" dxfId="226" priority="152" stopIfTrue="1" operator="equal">
      <formula>"A"</formula>
    </cfRule>
  </conditionalFormatting>
  <conditionalFormatting sqref="O65">
    <cfRule type="cellIs" dxfId="225" priority="151" stopIfTrue="1" operator="equal">
      <formula>"R"</formula>
    </cfRule>
  </conditionalFormatting>
  <conditionalFormatting sqref="O65">
    <cfRule type="cellIs" dxfId="224" priority="149" stopIfTrue="1" operator="equal">
      <formula>"S"</formula>
    </cfRule>
    <cfRule type="cellIs" dxfId="223" priority="150" stopIfTrue="1" operator="equal">
      <formula>"C"</formula>
    </cfRule>
  </conditionalFormatting>
  <conditionalFormatting sqref="O65">
    <cfRule type="cellIs" dxfId="222" priority="148" stopIfTrue="1" operator="equal">
      <formula>"C"</formula>
    </cfRule>
  </conditionalFormatting>
  <conditionalFormatting sqref="O65">
    <cfRule type="cellIs" dxfId="221" priority="147" stopIfTrue="1" operator="equal">
      <formula>"M"</formula>
    </cfRule>
  </conditionalFormatting>
  <conditionalFormatting sqref="O66">
    <cfRule type="cellIs" dxfId="220" priority="145" stopIfTrue="1" operator="equal">
      <formula>"A"</formula>
    </cfRule>
  </conditionalFormatting>
  <conditionalFormatting sqref="O66">
    <cfRule type="cellIs" dxfId="219" priority="144" stopIfTrue="1" operator="equal">
      <formula>"R"</formula>
    </cfRule>
  </conditionalFormatting>
  <conditionalFormatting sqref="O66">
    <cfRule type="cellIs" dxfId="218" priority="142" stopIfTrue="1" operator="equal">
      <formula>"S"</formula>
    </cfRule>
    <cfRule type="cellIs" dxfId="217" priority="143" stopIfTrue="1" operator="equal">
      <formula>"C"</formula>
    </cfRule>
  </conditionalFormatting>
  <conditionalFormatting sqref="O66">
    <cfRule type="cellIs" dxfId="216" priority="141" stopIfTrue="1" operator="equal">
      <formula>"C"</formula>
    </cfRule>
  </conditionalFormatting>
  <conditionalFormatting sqref="O66">
    <cfRule type="cellIs" dxfId="215" priority="140" stopIfTrue="1" operator="equal">
      <formula>"M"</formula>
    </cfRule>
  </conditionalFormatting>
  <conditionalFormatting sqref="O67">
    <cfRule type="cellIs" dxfId="214" priority="138" stopIfTrue="1" operator="equal">
      <formula>"A"</formula>
    </cfRule>
  </conditionalFormatting>
  <conditionalFormatting sqref="O67">
    <cfRule type="cellIs" dxfId="213" priority="137" stopIfTrue="1" operator="equal">
      <formula>"R"</formula>
    </cfRule>
  </conditionalFormatting>
  <conditionalFormatting sqref="O67">
    <cfRule type="cellIs" dxfId="212" priority="135" stopIfTrue="1" operator="equal">
      <formula>"S"</formula>
    </cfRule>
    <cfRule type="cellIs" dxfId="211" priority="136" stopIfTrue="1" operator="equal">
      <formula>"C"</formula>
    </cfRule>
  </conditionalFormatting>
  <conditionalFormatting sqref="O67">
    <cfRule type="cellIs" dxfId="210" priority="134" stopIfTrue="1" operator="equal">
      <formula>"C"</formula>
    </cfRule>
  </conditionalFormatting>
  <conditionalFormatting sqref="O67">
    <cfRule type="cellIs" dxfId="209" priority="133" stopIfTrue="1" operator="equal">
      <formula>"M"</formula>
    </cfRule>
  </conditionalFormatting>
  <conditionalFormatting sqref="O68">
    <cfRule type="cellIs" dxfId="208" priority="131" stopIfTrue="1" operator="equal">
      <formula>"A"</formula>
    </cfRule>
  </conditionalFormatting>
  <conditionalFormatting sqref="O68">
    <cfRule type="cellIs" dxfId="207" priority="130" stopIfTrue="1" operator="equal">
      <formula>"R"</formula>
    </cfRule>
  </conditionalFormatting>
  <conditionalFormatting sqref="O68">
    <cfRule type="cellIs" dxfId="206" priority="128" stopIfTrue="1" operator="equal">
      <formula>"S"</formula>
    </cfRule>
    <cfRule type="cellIs" dxfId="205" priority="129" stopIfTrue="1" operator="equal">
      <formula>"C"</formula>
    </cfRule>
  </conditionalFormatting>
  <conditionalFormatting sqref="O68">
    <cfRule type="cellIs" dxfId="204" priority="127" stopIfTrue="1" operator="equal">
      <formula>"C"</formula>
    </cfRule>
  </conditionalFormatting>
  <conditionalFormatting sqref="O68">
    <cfRule type="cellIs" dxfId="203" priority="126" stopIfTrue="1" operator="equal">
      <formula>"M"</formula>
    </cfRule>
  </conditionalFormatting>
  <conditionalFormatting sqref="O69">
    <cfRule type="cellIs" dxfId="202" priority="124" stopIfTrue="1" operator="equal">
      <formula>"A"</formula>
    </cfRule>
  </conditionalFormatting>
  <conditionalFormatting sqref="O69">
    <cfRule type="cellIs" dxfId="201" priority="123" stopIfTrue="1" operator="equal">
      <formula>"R"</formula>
    </cfRule>
  </conditionalFormatting>
  <conditionalFormatting sqref="O69">
    <cfRule type="cellIs" dxfId="200" priority="121" stopIfTrue="1" operator="equal">
      <formula>"S"</formula>
    </cfRule>
    <cfRule type="cellIs" dxfId="199" priority="122" stopIfTrue="1" operator="equal">
      <formula>"C"</formula>
    </cfRule>
  </conditionalFormatting>
  <conditionalFormatting sqref="O69">
    <cfRule type="cellIs" dxfId="198" priority="120" stopIfTrue="1" operator="equal">
      <formula>"C"</formula>
    </cfRule>
  </conditionalFormatting>
  <conditionalFormatting sqref="O69">
    <cfRule type="cellIs" dxfId="197" priority="119" stopIfTrue="1" operator="equal">
      <formula>"M"</formula>
    </cfRule>
  </conditionalFormatting>
  <conditionalFormatting sqref="O70">
    <cfRule type="cellIs" dxfId="196" priority="117" stopIfTrue="1" operator="equal">
      <formula>"A"</formula>
    </cfRule>
  </conditionalFormatting>
  <conditionalFormatting sqref="O70">
    <cfRule type="cellIs" dxfId="195" priority="116" stopIfTrue="1" operator="equal">
      <formula>"R"</formula>
    </cfRule>
  </conditionalFormatting>
  <conditionalFormatting sqref="O70">
    <cfRule type="cellIs" dxfId="194" priority="114" stopIfTrue="1" operator="equal">
      <formula>"S"</formula>
    </cfRule>
    <cfRule type="cellIs" dxfId="193" priority="115" stopIfTrue="1" operator="equal">
      <formula>"C"</formula>
    </cfRule>
  </conditionalFormatting>
  <conditionalFormatting sqref="O70">
    <cfRule type="cellIs" dxfId="192" priority="113" stopIfTrue="1" operator="equal">
      <formula>"C"</formula>
    </cfRule>
  </conditionalFormatting>
  <conditionalFormatting sqref="O70">
    <cfRule type="cellIs" dxfId="191" priority="112" stopIfTrue="1" operator="equal">
      <formula>"M"</formula>
    </cfRule>
  </conditionalFormatting>
  <conditionalFormatting sqref="O71">
    <cfRule type="cellIs" dxfId="190" priority="110" stopIfTrue="1" operator="equal">
      <formula>"A"</formula>
    </cfRule>
  </conditionalFormatting>
  <conditionalFormatting sqref="O71">
    <cfRule type="cellIs" dxfId="189" priority="109" stopIfTrue="1" operator="equal">
      <formula>"R"</formula>
    </cfRule>
  </conditionalFormatting>
  <conditionalFormatting sqref="O71">
    <cfRule type="cellIs" dxfId="188" priority="107" stopIfTrue="1" operator="equal">
      <formula>"S"</formula>
    </cfRule>
    <cfRule type="cellIs" dxfId="187" priority="108" stopIfTrue="1" operator="equal">
      <formula>"C"</formula>
    </cfRule>
  </conditionalFormatting>
  <conditionalFormatting sqref="O71">
    <cfRule type="cellIs" dxfId="186" priority="106" stopIfTrue="1" operator="equal">
      <formula>"C"</formula>
    </cfRule>
  </conditionalFormatting>
  <conditionalFormatting sqref="O71">
    <cfRule type="cellIs" dxfId="185" priority="105" stopIfTrue="1" operator="equal">
      <formula>"M"</formula>
    </cfRule>
  </conditionalFormatting>
  <conditionalFormatting sqref="O78">
    <cfRule type="cellIs" dxfId="184" priority="103" stopIfTrue="1" operator="equal">
      <formula>"A"</formula>
    </cfRule>
  </conditionalFormatting>
  <conditionalFormatting sqref="O78">
    <cfRule type="cellIs" dxfId="183" priority="102" stopIfTrue="1" operator="equal">
      <formula>"R"</formula>
    </cfRule>
  </conditionalFormatting>
  <conditionalFormatting sqref="O78">
    <cfRule type="cellIs" dxfId="182" priority="100" stopIfTrue="1" operator="equal">
      <formula>"S"</formula>
    </cfRule>
    <cfRule type="cellIs" dxfId="181" priority="101" stopIfTrue="1" operator="equal">
      <formula>"C"</formula>
    </cfRule>
  </conditionalFormatting>
  <conditionalFormatting sqref="O78">
    <cfRule type="cellIs" dxfId="180" priority="99" stopIfTrue="1" operator="equal">
      <formula>"C"</formula>
    </cfRule>
  </conditionalFormatting>
  <conditionalFormatting sqref="O78">
    <cfRule type="cellIs" dxfId="179" priority="98" stopIfTrue="1" operator="equal">
      <formula>"M"</formula>
    </cfRule>
  </conditionalFormatting>
  <conditionalFormatting sqref="O95">
    <cfRule type="cellIs" dxfId="178" priority="96" stopIfTrue="1" operator="equal">
      <formula>"A"</formula>
    </cfRule>
  </conditionalFormatting>
  <conditionalFormatting sqref="O95">
    <cfRule type="cellIs" dxfId="177" priority="95" stopIfTrue="1" operator="equal">
      <formula>"R"</formula>
    </cfRule>
  </conditionalFormatting>
  <conditionalFormatting sqref="O95">
    <cfRule type="cellIs" dxfId="176" priority="93" stopIfTrue="1" operator="equal">
      <formula>"S"</formula>
    </cfRule>
    <cfRule type="cellIs" dxfId="175" priority="94" stopIfTrue="1" operator="equal">
      <formula>"C"</formula>
    </cfRule>
  </conditionalFormatting>
  <conditionalFormatting sqref="O95">
    <cfRule type="cellIs" dxfId="174" priority="92" stopIfTrue="1" operator="equal">
      <formula>"C"</formula>
    </cfRule>
  </conditionalFormatting>
  <conditionalFormatting sqref="O95">
    <cfRule type="cellIs" dxfId="173" priority="91" stopIfTrue="1" operator="equal">
      <formula>"M"</formula>
    </cfRule>
  </conditionalFormatting>
  <conditionalFormatting sqref="O95">
    <cfRule type="cellIs" dxfId="172" priority="90" stopIfTrue="1" operator="equal">
      <formula>"A"</formula>
    </cfRule>
  </conditionalFormatting>
  <conditionalFormatting sqref="O18">
    <cfRule type="cellIs" dxfId="171" priority="88" stopIfTrue="1" operator="equal">
      <formula>"A"</formula>
    </cfRule>
  </conditionalFormatting>
  <conditionalFormatting sqref="O18">
    <cfRule type="cellIs" dxfId="170" priority="87" stopIfTrue="1" operator="equal">
      <formula>"R"</formula>
    </cfRule>
  </conditionalFormatting>
  <conditionalFormatting sqref="O18">
    <cfRule type="cellIs" dxfId="169" priority="85" stopIfTrue="1" operator="equal">
      <formula>"S"</formula>
    </cfRule>
    <cfRule type="cellIs" dxfId="168" priority="86" stopIfTrue="1" operator="equal">
      <formula>"C"</formula>
    </cfRule>
  </conditionalFormatting>
  <conditionalFormatting sqref="O18">
    <cfRule type="cellIs" dxfId="167" priority="84" stopIfTrue="1" operator="equal">
      <formula>"C"</formula>
    </cfRule>
  </conditionalFormatting>
  <conditionalFormatting sqref="O18">
    <cfRule type="cellIs" dxfId="166" priority="83" stopIfTrue="1" operator="equal">
      <formula>"M"</formula>
    </cfRule>
  </conditionalFormatting>
  <conditionalFormatting sqref="O18">
    <cfRule type="cellIs" dxfId="165" priority="82" stopIfTrue="1" operator="equal">
      <formula>"A"</formula>
    </cfRule>
  </conditionalFormatting>
  <conditionalFormatting sqref="O32">
    <cfRule type="cellIs" dxfId="164" priority="80" stopIfTrue="1" operator="equal">
      <formula>"A"</formula>
    </cfRule>
  </conditionalFormatting>
  <conditionalFormatting sqref="O32">
    <cfRule type="cellIs" dxfId="163" priority="79" stopIfTrue="1" operator="equal">
      <formula>"R"</formula>
    </cfRule>
  </conditionalFormatting>
  <conditionalFormatting sqref="O32">
    <cfRule type="cellIs" dxfId="162" priority="77" stopIfTrue="1" operator="equal">
      <formula>"S"</formula>
    </cfRule>
    <cfRule type="cellIs" dxfId="161" priority="78" stopIfTrue="1" operator="equal">
      <formula>"C"</formula>
    </cfRule>
  </conditionalFormatting>
  <conditionalFormatting sqref="O32">
    <cfRule type="cellIs" dxfId="160" priority="76" stopIfTrue="1" operator="equal">
      <formula>"C"</formula>
    </cfRule>
  </conditionalFormatting>
  <conditionalFormatting sqref="O32">
    <cfRule type="cellIs" dxfId="159" priority="75" stopIfTrue="1" operator="equal">
      <formula>"M"</formula>
    </cfRule>
  </conditionalFormatting>
  <conditionalFormatting sqref="O32">
    <cfRule type="cellIs" dxfId="158" priority="74" stopIfTrue="1" operator="equal">
      <formula>"A"</formula>
    </cfRule>
  </conditionalFormatting>
  <conditionalFormatting sqref="O44">
    <cfRule type="cellIs" dxfId="157" priority="72" stopIfTrue="1" operator="equal">
      <formula>"A"</formula>
    </cfRule>
  </conditionalFormatting>
  <conditionalFormatting sqref="O44">
    <cfRule type="cellIs" dxfId="156" priority="71" stopIfTrue="1" operator="equal">
      <formula>"R"</formula>
    </cfRule>
  </conditionalFormatting>
  <conditionalFormatting sqref="O44">
    <cfRule type="cellIs" dxfId="155" priority="69" stopIfTrue="1" operator="equal">
      <formula>"S"</formula>
    </cfRule>
    <cfRule type="cellIs" dxfId="154" priority="70" stopIfTrue="1" operator="equal">
      <formula>"C"</formula>
    </cfRule>
  </conditionalFormatting>
  <conditionalFormatting sqref="O44">
    <cfRule type="cellIs" dxfId="153" priority="68" stopIfTrue="1" operator="equal">
      <formula>"C"</formula>
    </cfRule>
  </conditionalFormatting>
  <conditionalFormatting sqref="O44">
    <cfRule type="cellIs" dxfId="152" priority="67" stopIfTrue="1" operator="equal">
      <formula>"M"</formula>
    </cfRule>
  </conditionalFormatting>
  <conditionalFormatting sqref="O44">
    <cfRule type="cellIs" dxfId="151" priority="66" stopIfTrue="1" operator="equal">
      <formula>"A"</formula>
    </cfRule>
  </conditionalFormatting>
  <conditionalFormatting sqref="O47">
    <cfRule type="cellIs" dxfId="150" priority="64" stopIfTrue="1" operator="equal">
      <formula>"A"</formula>
    </cfRule>
  </conditionalFormatting>
  <conditionalFormatting sqref="O47">
    <cfRule type="cellIs" dxfId="149" priority="63" stopIfTrue="1" operator="equal">
      <formula>"R"</formula>
    </cfRule>
  </conditionalFormatting>
  <conditionalFormatting sqref="O47">
    <cfRule type="cellIs" dxfId="148" priority="61" stopIfTrue="1" operator="equal">
      <formula>"S"</formula>
    </cfRule>
    <cfRule type="cellIs" dxfId="147" priority="62" stopIfTrue="1" operator="equal">
      <formula>"C"</formula>
    </cfRule>
  </conditionalFormatting>
  <conditionalFormatting sqref="O47">
    <cfRule type="cellIs" dxfId="146" priority="60" stopIfTrue="1" operator="equal">
      <formula>"C"</formula>
    </cfRule>
  </conditionalFormatting>
  <conditionalFormatting sqref="O47">
    <cfRule type="cellIs" dxfId="145" priority="59" stopIfTrue="1" operator="equal">
      <formula>"M"</formula>
    </cfRule>
  </conditionalFormatting>
  <conditionalFormatting sqref="O47">
    <cfRule type="cellIs" dxfId="144" priority="58" stopIfTrue="1" operator="equal">
      <formula>"A"</formula>
    </cfRule>
  </conditionalFormatting>
  <conditionalFormatting sqref="O50">
    <cfRule type="cellIs" dxfId="143" priority="56" stopIfTrue="1" operator="equal">
      <formula>"A"</formula>
    </cfRule>
  </conditionalFormatting>
  <conditionalFormatting sqref="O50">
    <cfRule type="cellIs" dxfId="142" priority="55" stopIfTrue="1" operator="equal">
      <formula>"R"</formula>
    </cfRule>
  </conditionalFormatting>
  <conditionalFormatting sqref="O50">
    <cfRule type="cellIs" dxfId="141" priority="53" stopIfTrue="1" operator="equal">
      <formula>"S"</formula>
    </cfRule>
    <cfRule type="cellIs" dxfId="140" priority="54" stopIfTrue="1" operator="equal">
      <formula>"C"</formula>
    </cfRule>
  </conditionalFormatting>
  <conditionalFormatting sqref="O50">
    <cfRule type="cellIs" dxfId="139" priority="52" stopIfTrue="1" operator="equal">
      <formula>"C"</formula>
    </cfRule>
  </conditionalFormatting>
  <conditionalFormatting sqref="O50">
    <cfRule type="cellIs" dxfId="138" priority="51" stopIfTrue="1" operator="equal">
      <formula>"M"</formula>
    </cfRule>
  </conditionalFormatting>
  <conditionalFormatting sqref="O50">
    <cfRule type="cellIs" dxfId="137" priority="50" stopIfTrue="1" operator="equal">
      <formula>"A"</formula>
    </cfRule>
  </conditionalFormatting>
  <conditionalFormatting sqref="O64">
    <cfRule type="cellIs" dxfId="136" priority="48" stopIfTrue="1" operator="equal">
      <formula>"A"</formula>
    </cfRule>
  </conditionalFormatting>
  <conditionalFormatting sqref="O64">
    <cfRule type="cellIs" dxfId="135" priority="47" stopIfTrue="1" operator="equal">
      <formula>"R"</formula>
    </cfRule>
  </conditionalFormatting>
  <conditionalFormatting sqref="O64">
    <cfRule type="cellIs" dxfId="134" priority="45" stopIfTrue="1" operator="equal">
      <formula>"S"</formula>
    </cfRule>
    <cfRule type="cellIs" dxfId="133" priority="46" stopIfTrue="1" operator="equal">
      <formula>"C"</formula>
    </cfRule>
  </conditionalFormatting>
  <conditionalFormatting sqref="O64">
    <cfRule type="cellIs" dxfId="132" priority="44" stopIfTrue="1" operator="equal">
      <formula>"C"</formula>
    </cfRule>
  </conditionalFormatting>
  <conditionalFormatting sqref="O64">
    <cfRule type="cellIs" dxfId="131" priority="43" stopIfTrue="1" operator="equal">
      <formula>"M"</formula>
    </cfRule>
  </conditionalFormatting>
  <conditionalFormatting sqref="O64">
    <cfRule type="cellIs" dxfId="130" priority="42" stopIfTrue="1" operator="equal">
      <formula>"A"</formula>
    </cfRule>
  </conditionalFormatting>
  <conditionalFormatting sqref="O73">
    <cfRule type="cellIs" dxfId="129" priority="40" stopIfTrue="1" operator="equal">
      <formula>"A"</formula>
    </cfRule>
  </conditionalFormatting>
  <conditionalFormatting sqref="O73">
    <cfRule type="cellIs" dxfId="128" priority="39" stopIfTrue="1" operator="equal">
      <formula>"R"</formula>
    </cfRule>
  </conditionalFormatting>
  <conditionalFormatting sqref="O73">
    <cfRule type="cellIs" dxfId="127" priority="37" stopIfTrue="1" operator="equal">
      <formula>"S"</formula>
    </cfRule>
    <cfRule type="cellIs" dxfId="126" priority="38" stopIfTrue="1" operator="equal">
      <formula>"C"</formula>
    </cfRule>
  </conditionalFormatting>
  <conditionalFormatting sqref="O73">
    <cfRule type="cellIs" dxfId="125" priority="36" stopIfTrue="1" operator="equal">
      <formula>"C"</formula>
    </cfRule>
  </conditionalFormatting>
  <conditionalFormatting sqref="O73">
    <cfRule type="cellIs" dxfId="124" priority="35" stopIfTrue="1" operator="equal">
      <formula>"M"</formula>
    </cfRule>
  </conditionalFormatting>
  <conditionalFormatting sqref="O73">
    <cfRule type="cellIs" dxfId="123" priority="34" stopIfTrue="1" operator="equal">
      <formula>"A"</formula>
    </cfRule>
  </conditionalFormatting>
  <conditionalFormatting sqref="O79">
    <cfRule type="cellIs" dxfId="122" priority="32" stopIfTrue="1" operator="equal">
      <formula>"A"</formula>
    </cfRule>
  </conditionalFormatting>
  <conditionalFormatting sqref="O79">
    <cfRule type="cellIs" dxfId="121" priority="31" stopIfTrue="1" operator="equal">
      <formula>"R"</formula>
    </cfRule>
  </conditionalFormatting>
  <conditionalFormatting sqref="O79">
    <cfRule type="cellIs" dxfId="120" priority="29" stopIfTrue="1" operator="equal">
      <formula>"S"</formula>
    </cfRule>
    <cfRule type="cellIs" dxfId="119" priority="30" stopIfTrue="1" operator="equal">
      <formula>"C"</formula>
    </cfRule>
  </conditionalFormatting>
  <conditionalFormatting sqref="O79">
    <cfRule type="cellIs" dxfId="118" priority="28" stopIfTrue="1" operator="equal">
      <formula>"C"</formula>
    </cfRule>
  </conditionalFormatting>
  <conditionalFormatting sqref="O79">
    <cfRule type="cellIs" dxfId="117" priority="27" stopIfTrue="1" operator="equal">
      <formula>"M"</formula>
    </cfRule>
  </conditionalFormatting>
  <conditionalFormatting sqref="O79">
    <cfRule type="cellIs" dxfId="116" priority="26" stopIfTrue="1" operator="equal">
      <formula>"A"</formula>
    </cfRule>
  </conditionalFormatting>
  <conditionalFormatting sqref="O86">
    <cfRule type="cellIs" dxfId="115" priority="24" stopIfTrue="1" operator="equal">
      <formula>"A"</formula>
    </cfRule>
  </conditionalFormatting>
  <conditionalFormatting sqref="O86">
    <cfRule type="cellIs" dxfId="114" priority="23" stopIfTrue="1" operator="equal">
      <formula>"R"</formula>
    </cfRule>
  </conditionalFormatting>
  <conditionalFormatting sqref="O86">
    <cfRule type="cellIs" dxfId="113" priority="21" stopIfTrue="1" operator="equal">
      <formula>"S"</formula>
    </cfRule>
    <cfRule type="cellIs" dxfId="112" priority="22" stopIfTrue="1" operator="equal">
      <formula>"C"</formula>
    </cfRule>
  </conditionalFormatting>
  <conditionalFormatting sqref="O86">
    <cfRule type="cellIs" dxfId="111" priority="20" stopIfTrue="1" operator="equal">
      <formula>"C"</formula>
    </cfRule>
  </conditionalFormatting>
  <conditionalFormatting sqref="O86">
    <cfRule type="cellIs" dxfId="110" priority="19" stopIfTrue="1" operator="equal">
      <formula>"M"</formula>
    </cfRule>
  </conditionalFormatting>
  <conditionalFormatting sqref="O86">
    <cfRule type="cellIs" dxfId="109" priority="18" stopIfTrue="1" operator="equal">
      <formula>"A"</formula>
    </cfRule>
  </conditionalFormatting>
  <conditionalFormatting sqref="O107">
    <cfRule type="cellIs" dxfId="108" priority="8" stopIfTrue="1" operator="equal">
      <formula>"A"</formula>
    </cfRule>
  </conditionalFormatting>
  <conditionalFormatting sqref="O107">
    <cfRule type="cellIs" dxfId="107" priority="7" stopIfTrue="1" operator="equal">
      <formula>"R"</formula>
    </cfRule>
  </conditionalFormatting>
  <conditionalFormatting sqref="O107">
    <cfRule type="cellIs" dxfId="106" priority="5" stopIfTrue="1" operator="equal">
      <formula>"S"</formula>
    </cfRule>
    <cfRule type="cellIs" dxfId="105" priority="6" stopIfTrue="1" operator="equal">
      <formula>"C"</formula>
    </cfRule>
  </conditionalFormatting>
  <conditionalFormatting sqref="O107">
    <cfRule type="cellIs" dxfId="104" priority="4" stopIfTrue="1" operator="equal">
      <formula>"C"</formula>
    </cfRule>
  </conditionalFormatting>
  <conditionalFormatting sqref="O107">
    <cfRule type="cellIs" dxfId="103" priority="3" stopIfTrue="1" operator="equal">
      <formula>"M"</formula>
    </cfRule>
  </conditionalFormatting>
  <conditionalFormatting sqref="O107">
    <cfRule type="cellIs" dxfId="102" priority="2" stopIfTrue="1" operator="equal">
      <formula>"A"</formula>
    </cfRule>
  </conditionalFormatting>
  <conditionalFormatting sqref="O98">
    <cfRule type="cellIs" dxfId="101" priority="16" stopIfTrue="1" operator="equal">
      <formula>"A"</formula>
    </cfRule>
  </conditionalFormatting>
  <conditionalFormatting sqref="O98">
    <cfRule type="cellIs" dxfId="100" priority="15" stopIfTrue="1" operator="equal">
      <formula>"R"</formula>
    </cfRule>
  </conditionalFormatting>
  <conditionalFormatting sqref="O98">
    <cfRule type="cellIs" dxfId="99" priority="13" stopIfTrue="1" operator="equal">
      <formula>"S"</formula>
    </cfRule>
    <cfRule type="cellIs" dxfId="98" priority="14" stopIfTrue="1" operator="equal">
      <formula>"C"</formula>
    </cfRule>
  </conditionalFormatting>
  <conditionalFormatting sqref="O98">
    <cfRule type="cellIs" dxfId="97" priority="12" stopIfTrue="1" operator="equal">
      <formula>"C"</formula>
    </cfRule>
  </conditionalFormatting>
  <conditionalFormatting sqref="O98">
    <cfRule type="cellIs" dxfId="96" priority="11" stopIfTrue="1" operator="equal">
      <formula>"M"</formula>
    </cfRule>
  </conditionalFormatting>
  <conditionalFormatting sqref="O98">
    <cfRule type="cellIs" dxfId="95" priority="10" stopIfTrue="1" operator="equal">
      <formula>"A"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headerFooter>
    <oddFooter>&amp;L&amp;D&amp;Rpage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259A-9959-46CC-9828-08B8B217671C}">
  <sheetPr>
    <pageSetUpPr fitToPage="1"/>
  </sheetPr>
  <dimension ref="A1:Q108"/>
  <sheetViews>
    <sheetView zoomScaleNormal="100" workbookViewId="0">
      <pane xSplit="17" ySplit="12" topLeftCell="R13" activePane="bottomRight" state="frozen"/>
      <selection pane="topRight" activeCell="U1" sqref="U1"/>
      <selection pane="bottomLeft" activeCell="A11" sqref="A11"/>
      <selection pane="bottomRight" activeCell="D17" sqref="D17"/>
    </sheetView>
  </sheetViews>
  <sheetFormatPr baseColWidth="10" defaultRowHeight="15" outlineLevelCol="1" x14ac:dyDescent="0.25"/>
  <cols>
    <col min="1" max="1" width="19.140625" style="16" customWidth="1"/>
    <col min="2" max="2" width="14.42578125" style="15" bestFit="1" customWidth="1"/>
    <col min="3" max="3" width="15.28515625" style="15" hidden="1" customWidth="1"/>
    <col min="4" max="4" width="33.5703125" style="14" customWidth="1"/>
    <col min="5" max="5" width="13.28515625" style="2" bestFit="1" customWidth="1"/>
    <col min="6" max="6" width="8.85546875" style="11" customWidth="1" outlineLevel="1"/>
    <col min="7" max="7" width="12.5703125" style="11" customWidth="1" outlineLevel="1"/>
    <col min="8" max="8" width="11.140625" style="10" customWidth="1" outlineLevel="1"/>
    <col min="9" max="9" width="12.28515625" style="9" hidden="1" customWidth="1" outlineLevel="1"/>
    <col min="10" max="10" width="13.85546875" style="8" customWidth="1" outlineLevel="1"/>
    <col min="11" max="11" width="12" style="2" hidden="1" customWidth="1" outlineLevel="1"/>
    <col min="12" max="12" width="18.85546875" style="6" hidden="1" customWidth="1"/>
    <col min="13" max="13" width="13.140625" style="7" hidden="1" customWidth="1"/>
    <col min="14" max="14" width="11" style="6" hidden="1" customWidth="1"/>
    <col min="15" max="15" width="10.28515625" style="5" hidden="1" customWidth="1"/>
    <col min="16" max="16" width="14.7109375" style="4" bestFit="1" customWidth="1"/>
    <col min="17" max="17" width="59.140625" style="3" bestFit="1" customWidth="1"/>
    <col min="18" max="16384" width="11.42578125" style="1"/>
  </cols>
  <sheetData>
    <row r="1" spans="1:17" x14ac:dyDescent="0.25">
      <c r="B1" s="16"/>
      <c r="C1" s="16"/>
      <c r="D1" s="16"/>
      <c r="E1" s="102"/>
      <c r="F1" s="16"/>
      <c r="G1" s="16"/>
      <c r="H1" s="16"/>
      <c r="J1" s="16"/>
      <c r="K1" s="16"/>
      <c r="L1" s="16"/>
      <c r="M1" s="16"/>
      <c r="N1" s="16"/>
      <c r="O1" s="16"/>
      <c r="P1" s="102"/>
      <c r="Q1" s="16"/>
    </row>
    <row r="2" spans="1:17" x14ac:dyDescent="0.25">
      <c r="A2" s="16" t="s">
        <v>182</v>
      </c>
      <c r="B2" s="16"/>
      <c r="C2" s="16"/>
      <c r="D2" s="16"/>
      <c r="E2" s="102"/>
      <c r="F2" s="16"/>
      <c r="G2" s="16"/>
      <c r="H2" s="16"/>
      <c r="J2" s="16"/>
      <c r="K2" s="16"/>
      <c r="L2" s="16"/>
      <c r="M2" s="16"/>
      <c r="N2" s="16"/>
      <c r="O2" s="16"/>
      <c r="P2" s="102"/>
      <c r="Q2" s="16"/>
    </row>
    <row r="3" spans="1:17" ht="17.25" x14ac:dyDescent="0.3">
      <c r="A3" s="108" t="s">
        <v>181</v>
      </c>
      <c r="D3" s="107"/>
      <c r="L3" s="106"/>
      <c r="O3" s="109"/>
    </row>
    <row r="4" spans="1:17" ht="15.75" hidden="1" customHeight="1" x14ac:dyDescent="0.25">
      <c r="A4" s="98"/>
      <c r="D4" s="105"/>
      <c r="O4" s="97"/>
    </row>
    <row r="5" spans="1:17" ht="15.75" hidden="1" customHeight="1" x14ac:dyDescent="0.25">
      <c r="D5" s="105"/>
      <c r="J5" s="104"/>
      <c r="K5" s="12"/>
      <c r="O5" s="97"/>
    </row>
    <row r="6" spans="1:17" x14ac:dyDescent="0.25">
      <c r="A6" s="103"/>
      <c r="C6" s="95"/>
      <c r="D6" s="101"/>
      <c r="J6" s="99"/>
      <c r="K6" s="12"/>
      <c r="O6" s="109"/>
      <c r="Q6" s="96"/>
    </row>
    <row r="7" spans="1:17" x14ac:dyDescent="0.25">
      <c r="A7" s="16" t="s">
        <v>179</v>
      </c>
      <c r="B7" s="95">
        <v>60110.14</v>
      </c>
      <c r="D7" s="13">
        <v>60110.14</v>
      </c>
      <c r="J7" s="17"/>
      <c r="K7" s="12"/>
      <c r="O7" s="110"/>
    </row>
    <row r="8" spans="1:17" x14ac:dyDescent="0.25">
      <c r="A8" s="102" t="s">
        <v>178</v>
      </c>
      <c r="B8" s="101">
        <v>82089</v>
      </c>
      <c r="C8" s="111">
        <v>1.17015</v>
      </c>
      <c r="D8" s="13">
        <f>B8*1.17015</f>
        <v>96056.443350000001</v>
      </c>
      <c r="E8" s="100"/>
      <c r="O8" s="109"/>
    </row>
    <row r="9" spans="1:17" x14ac:dyDescent="0.25">
      <c r="A9" s="98" t="s">
        <v>177</v>
      </c>
      <c r="B9" s="95"/>
      <c r="D9" s="98">
        <f>D8+D7</f>
        <v>156166.58335</v>
      </c>
      <c r="J9" s="13"/>
      <c r="K9" s="96"/>
      <c r="O9" s="109"/>
    </row>
    <row r="10" spans="1:17" x14ac:dyDescent="0.25">
      <c r="A10" s="98"/>
      <c r="B10" s="95"/>
      <c r="C10" s="97"/>
      <c r="D10" s="16"/>
      <c r="E10" s="9"/>
      <c r="O10" s="95"/>
    </row>
    <row r="11" spans="1:17" s="93" customFormat="1" x14ac:dyDescent="0.25">
      <c r="F11" s="11"/>
      <c r="I11" s="9"/>
      <c r="P11" s="94"/>
    </row>
    <row r="12" spans="1:17" ht="60" x14ac:dyDescent="0.25">
      <c r="A12" s="92" t="s">
        <v>176</v>
      </c>
      <c r="B12" s="91" t="s">
        <v>175</v>
      </c>
      <c r="C12" s="90" t="s">
        <v>174</v>
      </c>
      <c r="D12" s="89" t="s">
        <v>173</v>
      </c>
      <c r="E12" s="88" t="s">
        <v>172</v>
      </c>
      <c r="F12" s="87" t="s">
        <v>171</v>
      </c>
      <c r="G12" s="87" t="s">
        <v>170</v>
      </c>
      <c r="H12" s="86" t="s">
        <v>169</v>
      </c>
      <c r="I12" s="85" t="s">
        <v>168</v>
      </c>
      <c r="J12" s="84" t="s">
        <v>167</v>
      </c>
      <c r="K12" s="83" t="s">
        <v>166</v>
      </c>
      <c r="L12" s="82" t="s">
        <v>161</v>
      </c>
      <c r="M12" s="81" t="s">
        <v>165</v>
      </c>
      <c r="N12" s="80" t="s">
        <v>164</v>
      </c>
      <c r="O12" s="79" t="s">
        <v>163</v>
      </c>
      <c r="P12" s="78" t="s">
        <v>162</v>
      </c>
      <c r="Q12" s="77" t="s">
        <v>180</v>
      </c>
    </row>
    <row r="13" spans="1:17" x14ac:dyDescent="0.25">
      <c r="A13" s="16">
        <v>2405626886</v>
      </c>
      <c r="B13" s="15">
        <v>43069</v>
      </c>
      <c r="C13" s="15">
        <v>43074</v>
      </c>
      <c r="D13" s="14" t="s">
        <v>160</v>
      </c>
      <c r="E13" s="2">
        <v>91.89</v>
      </c>
      <c r="F13" s="114"/>
      <c r="H13" s="10">
        <v>8</v>
      </c>
      <c r="I13" s="9">
        <f>Tableau338243[[#This Row],[Montant
TTC
CHF]]*0.08</f>
        <v>7.3512000000000004</v>
      </c>
      <c r="J13" s="8">
        <v>43100</v>
      </c>
      <c r="P13" s="4" t="s">
        <v>157</v>
      </c>
      <c r="Q13" s="3" t="s">
        <v>159</v>
      </c>
    </row>
    <row r="14" spans="1:17" x14ac:dyDescent="0.25">
      <c r="A14" s="16">
        <v>1021445</v>
      </c>
      <c r="B14" s="15">
        <v>43075</v>
      </c>
      <c r="C14" s="15">
        <v>43081</v>
      </c>
      <c r="D14" s="14" t="s">
        <v>134</v>
      </c>
      <c r="E14" s="2">
        <v>3.15</v>
      </c>
      <c r="F14" s="114"/>
      <c r="H14" s="10">
        <v>8</v>
      </c>
      <c r="I14" s="9">
        <f>Tableau338243[[#This Row],[Montant
TTC
CHF]]*0.08</f>
        <v>0.252</v>
      </c>
      <c r="J14" s="8">
        <v>43105</v>
      </c>
      <c r="P14" s="4" t="s">
        <v>157</v>
      </c>
      <c r="Q14" s="43" t="s">
        <v>158</v>
      </c>
    </row>
    <row r="15" spans="1:17" x14ac:dyDescent="0.25">
      <c r="A15" s="16">
        <v>1027810</v>
      </c>
      <c r="B15" s="15">
        <v>43087</v>
      </c>
      <c r="C15" s="15">
        <v>43115</v>
      </c>
      <c r="D15" s="14" t="s">
        <v>134</v>
      </c>
      <c r="E15" s="2">
        <v>40.5</v>
      </c>
      <c r="F15" s="114"/>
      <c r="H15" s="10">
        <v>8</v>
      </c>
      <c r="I15" s="9">
        <f>Tableau338243[[#This Row],[Montant
TTC
CHF]]*0.08</f>
        <v>3.24</v>
      </c>
      <c r="J15" s="8">
        <v>43117</v>
      </c>
      <c r="P15" s="4" t="s">
        <v>157</v>
      </c>
      <c r="Q15" s="3" t="s">
        <v>156</v>
      </c>
    </row>
    <row r="16" spans="1:17" s="30" customFormat="1" x14ac:dyDescent="0.25">
      <c r="A16" s="16" t="s">
        <v>155</v>
      </c>
      <c r="B16" s="15">
        <v>42944</v>
      </c>
      <c r="C16" s="15">
        <v>42949</v>
      </c>
      <c r="D16" s="14" t="s">
        <v>154</v>
      </c>
      <c r="E16" s="2">
        <v>1620</v>
      </c>
      <c r="F16" s="11"/>
      <c r="G16" s="11"/>
      <c r="H16" s="10">
        <v>8</v>
      </c>
      <c r="I16" s="9">
        <f>Tableau338243[[#This Row],[Montant
TTC
CHF]]*0.08</f>
        <v>129.6</v>
      </c>
      <c r="J16" s="8">
        <v>42981</v>
      </c>
      <c r="K16" s="2"/>
      <c r="L16" s="6"/>
      <c r="M16" s="7"/>
      <c r="N16" s="6"/>
      <c r="O16" s="5"/>
      <c r="P16" s="4" t="s">
        <v>153</v>
      </c>
      <c r="Q16" s="3" t="s">
        <v>152</v>
      </c>
    </row>
    <row r="17" spans="1:17" x14ac:dyDescent="0.25">
      <c r="A17" s="16">
        <v>170443</v>
      </c>
      <c r="B17" s="15">
        <v>43069</v>
      </c>
      <c r="C17" s="15">
        <v>43074</v>
      </c>
      <c r="D17" s="14" t="s">
        <v>151</v>
      </c>
      <c r="E17" s="2">
        <v>3919.1</v>
      </c>
      <c r="F17" s="114"/>
      <c r="H17" s="10">
        <v>8</v>
      </c>
      <c r="I17" s="9">
        <f>Tableau338243[[#This Row],[Montant
TTC
CHF]]*0.08</f>
        <v>313.52800000000002</v>
      </c>
      <c r="J17" s="8">
        <v>43099</v>
      </c>
      <c r="P17" s="4" t="s">
        <v>127</v>
      </c>
      <c r="Q17" s="3" t="s">
        <v>150</v>
      </c>
    </row>
    <row r="18" spans="1:17" x14ac:dyDescent="0.25">
      <c r="A18" s="16">
        <v>170060135</v>
      </c>
      <c r="B18" s="15">
        <v>43068</v>
      </c>
      <c r="C18" s="15">
        <v>43069</v>
      </c>
      <c r="D18" s="14" t="s">
        <v>149</v>
      </c>
      <c r="E18" s="2">
        <v>97.8</v>
      </c>
      <c r="F18" s="114"/>
      <c r="H18" s="10">
        <v>8</v>
      </c>
      <c r="I18" s="9">
        <f>Tableau338243[[#This Row],[Montant
TTC
CHF]]*0.08</f>
        <v>7.8239999999999998</v>
      </c>
      <c r="J18" s="8">
        <v>43098</v>
      </c>
      <c r="P18" s="4" t="s">
        <v>127</v>
      </c>
      <c r="Q18" s="3" t="s">
        <v>148</v>
      </c>
    </row>
    <row r="19" spans="1:17" x14ac:dyDescent="0.25">
      <c r="A19" s="16">
        <v>7781652</v>
      </c>
      <c r="B19" s="15">
        <v>43069</v>
      </c>
      <c r="C19" s="15">
        <v>43122</v>
      </c>
      <c r="D19" s="14" t="s">
        <v>147</v>
      </c>
      <c r="E19" s="2">
        <v>193.05</v>
      </c>
      <c r="F19" s="114"/>
      <c r="H19" s="10">
        <v>8</v>
      </c>
      <c r="I19" s="9">
        <f>Tableau338243[[#This Row],[Montant
TTC
CHF]]*0.08</f>
        <v>15.444000000000001</v>
      </c>
      <c r="J19" s="8">
        <v>43130</v>
      </c>
      <c r="P19" s="4" t="s">
        <v>127</v>
      </c>
      <c r="Q19" s="3" t="s">
        <v>146</v>
      </c>
    </row>
    <row r="20" spans="1:17" ht="16.5" customHeight="1" x14ac:dyDescent="0.25">
      <c r="A20" s="16">
        <v>241178</v>
      </c>
      <c r="B20" s="15">
        <v>43087</v>
      </c>
      <c r="C20" s="15">
        <v>43087</v>
      </c>
      <c r="D20" s="14" t="s">
        <v>145</v>
      </c>
      <c r="E20" s="2">
        <v>1123.75</v>
      </c>
      <c r="F20" s="114"/>
      <c r="H20" s="10">
        <v>8</v>
      </c>
      <c r="I20" s="9">
        <f>Tableau338243[[#This Row],[Montant
TTC
CHF]]*0.08</f>
        <v>89.9</v>
      </c>
      <c r="J20" s="8">
        <v>43147</v>
      </c>
      <c r="P20" s="4" t="s">
        <v>127</v>
      </c>
      <c r="Q20" s="3" t="s">
        <v>144</v>
      </c>
    </row>
    <row r="21" spans="1:17" x14ac:dyDescent="0.25">
      <c r="A21" s="16">
        <v>100437541</v>
      </c>
      <c r="B21" s="15">
        <v>43069</v>
      </c>
      <c r="C21" s="15">
        <v>43080</v>
      </c>
      <c r="D21" s="14" t="s">
        <v>142</v>
      </c>
      <c r="E21" s="2">
        <v>260.14999999999998</v>
      </c>
      <c r="F21" s="114"/>
      <c r="H21" s="10">
        <v>8</v>
      </c>
      <c r="I21" s="9">
        <f>Tableau338243[[#This Row],[Montant
TTC
CHF]]*0.08</f>
        <v>20.811999999999998</v>
      </c>
      <c r="J21" s="8">
        <v>43099</v>
      </c>
      <c r="P21" s="4" t="s">
        <v>127</v>
      </c>
      <c r="Q21" s="3" t="s">
        <v>143</v>
      </c>
    </row>
    <row r="22" spans="1:17" x14ac:dyDescent="0.25">
      <c r="A22" s="16">
        <v>100439676</v>
      </c>
      <c r="B22" s="15">
        <v>43100</v>
      </c>
      <c r="C22" s="15">
        <v>43115</v>
      </c>
      <c r="D22" s="14" t="s">
        <v>142</v>
      </c>
      <c r="E22" s="2">
        <v>1191.8</v>
      </c>
      <c r="F22" s="114"/>
      <c r="H22" s="10">
        <v>8</v>
      </c>
      <c r="I22" s="9">
        <f>Tableau338243[[#This Row],[Montant
TTC
CHF]]*0.08</f>
        <v>95.343999999999994</v>
      </c>
      <c r="J22" s="8">
        <v>43130</v>
      </c>
      <c r="P22" s="4" t="s">
        <v>127</v>
      </c>
      <c r="Q22" s="73" t="s">
        <v>141</v>
      </c>
    </row>
    <row r="23" spans="1:17" x14ac:dyDescent="0.25">
      <c r="A23" s="16">
        <v>1010981</v>
      </c>
      <c r="B23" s="15">
        <v>43054</v>
      </c>
      <c r="C23" s="15">
        <v>43061</v>
      </c>
      <c r="D23" s="14" t="s">
        <v>134</v>
      </c>
      <c r="E23" s="2">
        <v>72.3</v>
      </c>
      <c r="F23" s="114"/>
      <c r="H23" s="10">
        <v>8</v>
      </c>
      <c r="I23" s="9">
        <f>Tableau338243[[#This Row],[Montant
TTC
CHF]]*0.08</f>
        <v>5.7839999999999998</v>
      </c>
      <c r="J23" s="15">
        <v>43084</v>
      </c>
      <c r="P23" s="4" t="s">
        <v>127</v>
      </c>
      <c r="Q23" s="3" t="s">
        <v>140</v>
      </c>
    </row>
    <row r="24" spans="1:17" x14ac:dyDescent="0.25">
      <c r="A24" s="16">
        <v>1012295</v>
      </c>
      <c r="B24" s="15">
        <v>43056</v>
      </c>
      <c r="C24" s="15">
        <v>43063</v>
      </c>
      <c r="D24" s="14" t="s">
        <v>134</v>
      </c>
      <c r="E24" s="2">
        <v>373.45</v>
      </c>
      <c r="F24" s="114"/>
      <c r="H24" s="10">
        <v>8</v>
      </c>
      <c r="I24" s="9">
        <f>Tableau338243[[#This Row],[Montant
TTC
CHF]]*0.08</f>
        <v>29.876000000000001</v>
      </c>
      <c r="J24" s="8">
        <v>43063</v>
      </c>
      <c r="P24" s="4" t="s">
        <v>127</v>
      </c>
      <c r="Q24" s="3" t="s">
        <v>139</v>
      </c>
    </row>
    <row r="25" spans="1:17" x14ac:dyDescent="0.25">
      <c r="A25" s="16">
        <v>1014272</v>
      </c>
      <c r="B25" s="15">
        <v>43061</v>
      </c>
      <c r="C25" s="15">
        <v>43067</v>
      </c>
      <c r="D25" s="14" t="s">
        <v>134</v>
      </c>
      <c r="E25" s="2">
        <v>550.79999999999995</v>
      </c>
      <c r="F25" s="114"/>
      <c r="H25" s="10">
        <v>8</v>
      </c>
      <c r="I25" s="9">
        <f>Tableau338243[[#This Row],[Montant
TTC
CHF]]*0.08</f>
        <v>44.064</v>
      </c>
      <c r="J25" s="8">
        <v>43091</v>
      </c>
      <c r="L25" s="6" t="s">
        <v>138</v>
      </c>
      <c r="P25" s="4" t="s">
        <v>127</v>
      </c>
      <c r="Q25" s="3" t="s">
        <v>136</v>
      </c>
    </row>
    <row r="26" spans="1:17" x14ac:dyDescent="0.25">
      <c r="A26" s="16">
        <v>1017217</v>
      </c>
      <c r="B26" s="15">
        <v>43068</v>
      </c>
      <c r="C26" s="15">
        <v>43068</v>
      </c>
      <c r="D26" s="14" t="s">
        <v>134</v>
      </c>
      <c r="E26" s="69">
        <v>-257.25</v>
      </c>
      <c r="F26" s="114"/>
      <c r="H26" s="10">
        <v>8</v>
      </c>
      <c r="I26" s="9">
        <f>Tableau338243[[#This Row],[Montant
TTC
CHF]]*0.08</f>
        <v>-20.580000000000002</v>
      </c>
      <c r="J26" s="15">
        <v>43098</v>
      </c>
      <c r="L26" s="56" t="s">
        <v>137</v>
      </c>
      <c r="P26" s="4" t="s">
        <v>127</v>
      </c>
      <c r="Q26" s="3" t="s">
        <v>136</v>
      </c>
    </row>
    <row r="27" spans="1:17" s="18" customFormat="1" x14ac:dyDescent="0.25">
      <c r="A27" s="16">
        <v>8411090</v>
      </c>
      <c r="B27" s="15">
        <v>43066</v>
      </c>
      <c r="C27" s="15">
        <v>43070</v>
      </c>
      <c r="D27" s="14" t="s">
        <v>134</v>
      </c>
      <c r="E27" s="2">
        <v>9.15</v>
      </c>
      <c r="F27" s="114"/>
      <c r="G27" s="11"/>
      <c r="H27" s="10">
        <v>8</v>
      </c>
      <c r="I27" s="9">
        <f>Tableau338243[[#This Row],[Montant
TTC
CHF]]*0.08</f>
        <v>0.7320000000000001</v>
      </c>
      <c r="J27" s="8">
        <v>43096</v>
      </c>
      <c r="K27" s="2"/>
      <c r="L27" s="6"/>
      <c r="M27" s="7"/>
      <c r="N27" s="6"/>
      <c r="O27" s="5"/>
      <c r="P27" s="4" t="s">
        <v>127</v>
      </c>
      <c r="Q27" s="3" t="s">
        <v>135</v>
      </c>
    </row>
    <row r="28" spans="1:17" x14ac:dyDescent="0.25">
      <c r="A28" s="16">
        <v>1021446</v>
      </c>
      <c r="B28" s="15">
        <v>43075</v>
      </c>
      <c r="C28" s="15">
        <v>43081</v>
      </c>
      <c r="D28" s="14" t="s">
        <v>134</v>
      </c>
      <c r="E28" s="2">
        <v>192.2</v>
      </c>
      <c r="F28" s="114"/>
      <c r="H28" s="10">
        <v>8</v>
      </c>
      <c r="I28" s="9">
        <f>Tableau338243[[#This Row],[Montant
TTC
CHF]]*0.08</f>
        <v>15.375999999999999</v>
      </c>
      <c r="J28" s="8">
        <v>43105</v>
      </c>
      <c r="P28" s="4" t="s">
        <v>127</v>
      </c>
      <c r="Q28" s="3" t="s">
        <v>133</v>
      </c>
    </row>
    <row r="29" spans="1:17" x14ac:dyDescent="0.25">
      <c r="A29" s="16" t="s">
        <v>132</v>
      </c>
      <c r="B29" s="15">
        <v>43069</v>
      </c>
      <c r="C29" s="15">
        <v>43074</v>
      </c>
      <c r="D29" s="14" t="s">
        <v>131</v>
      </c>
      <c r="E29" s="2">
        <v>184.5</v>
      </c>
      <c r="F29" s="114"/>
      <c r="H29" s="10">
        <v>2.5</v>
      </c>
      <c r="I29" s="9">
        <f>Tableau338243[[#This Row],[Montant
TTC
CHF]]*0.025</f>
        <v>4.6124999999999998</v>
      </c>
      <c r="J29" s="8">
        <v>43099</v>
      </c>
      <c r="P29" s="4" t="s">
        <v>127</v>
      </c>
      <c r="Q29" s="3" t="s">
        <v>130</v>
      </c>
    </row>
    <row r="30" spans="1:17" x14ac:dyDescent="0.25">
      <c r="A30" s="16">
        <v>117121153</v>
      </c>
      <c r="B30" s="15">
        <v>43076</v>
      </c>
      <c r="C30" s="15">
        <v>43076</v>
      </c>
      <c r="D30" s="14" t="s">
        <v>129</v>
      </c>
      <c r="E30" s="2">
        <f>Tableau338243[[#This Row],[Montant
€]]*Tableau338243[[#This Row],[Change € &gt; CH]]</f>
        <v>7308.1718250000004</v>
      </c>
      <c r="F30" s="116">
        <v>1.17015</v>
      </c>
      <c r="G30" s="11">
        <v>6245.5</v>
      </c>
      <c r="J30" s="8">
        <v>43106</v>
      </c>
      <c r="L30" s="56" t="s">
        <v>128</v>
      </c>
      <c r="P30" s="4" t="s">
        <v>114</v>
      </c>
      <c r="Q30" s="3" t="s">
        <v>126</v>
      </c>
    </row>
    <row r="31" spans="1:17" x14ac:dyDescent="0.25">
      <c r="A31" s="16" t="s">
        <v>125</v>
      </c>
      <c r="B31" s="15">
        <v>43061</v>
      </c>
      <c r="C31" s="15">
        <v>43061</v>
      </c>
      <c r="D31" s="14" t="s">
        <v>120</v>
      </c>
      <c r="E31" s="2">
        <f>Tableau338243[[#This Row],[Montant
€]]*Tableau338243[[#This Row],[Change € &gt; CH]]</f>
        <v>19963.227060000001</v>
      </c>
      <c r="F31" s="116">
        <v>1.17015</v>
      </c>
      <c r="G31" s="11">
        <v>17060.400000000001</v>
      </c>
      <c r="J31" s="8">
        <v>43091</v>
      </c>
      <c r="P31" s="4" t="s">
        <v>114</v>
      </c>
      <c r="Q31" s="3" t="s">
        <v>124</v>
      </c>
    </row>
    <row r="32" spans="1:17" x14ac:dyDescent="0.25">
      <c r="A32" s="16" t="s">
        <v>123</v>
      </c>
      <c r="B32" s="15">
        <v>43088</v>
      </c>
      <c r="C32" s="15">
        <v>43091</v>
      </c>
      <c r="D32" s="14" t="s">
        <v>120</v>
      </c>
      <c r="E32" s="2">
        <f>Tableau338243[[#This Row],[Montant
€]]*Tableau338243[[#This Row],[Change € &gt; CH]]</f>
        <v>34074.416955000001</v>
      </c>
      <c r="F32" s="116">
        <v>1.17015</v>
      </c>
      <c r="G32" s="11">
        <v>29119.7</v>
      </c>
      <c r="J32" s="76">
        <v>43119</v>
      </c>
      <c r="P32" s="4" t="s">
        <v>114</v>
      </c>
      <c r="Q32" s="3" t="s">
        <v>122</v>
      </c>
    </row>
    <row r="33" spans="1:17" s="75" customFormat="1" x14ac:dyDescent="0.25">
      <c r="A33" s="16" t="s">
        <v>121</v>
      </c>
      <c r="B33" s="15">
        <v>43098</v>
      </c>
      <c r="C33" s="15">
        <v>43115</v>
      </c>
      <c r="D33" s="14" t="s">
        <v>120</v>
      </c>
      <c r="E33" s="2">
        <f>Tableau338243[[#This Row],[Montant
€]]*Tableau338243[[#This Row],[Change € &gt; CH]]</f>
        <v>25335.853769999998</v>
      </c>
      <c r="F33" s="116">
        <v>1.17015</v>
      </c>
      <c r="G33" s="11">
        <v>21651.8</v>
      </c>
      <c r="H33" s="10"/>
      <c r="I33" s="9"/>
      <c r="J33" s="8">
        <v>43129</v>
      </c>
      <c r="K33" s="2"/>
      <c r="L33" s="6"/>
      <c r="M33" s="7"/>
      <c r="N33" s="6"/>
      <c r="O33" s="5"/>
      <c r="P33" s="4" t="s">
        <v>114</v>
      </c>
      <c r="Q33" s="3" t="s">
        <v>119</v>
      </c>
    </row>
    <row r="34" spans="1:17" x14ac:dyDescent="0.25">
      <c r="A34" s="16">
        <v>5438</v>
      </c>
      <c r="B34" s="15">
        <v>43067</v>
      </c>
      <c r="C34" s="15">
        <v>43073</v>
      </c>
      <c r="D34" s="14" t="s">
        <v>52</v>
      </c>
      <c r="E34" s="2">
        <f>Tableau338243[[#This Row],[Montant
€]]*Tableau338243[[#This Row],[Change € &gt; CH]]</f>
        <v>1859.36835</v>
      </c>
      <c r="F34" s="116">
        <v>1.17015</v>
      </c>
      <c r="G34" s="11">
        <v>1589</v>
      </c>
      <c r="J34" s="8">
        <v>43097</v>
      </c>
      <c r="P34" s="4" t="s">
        <v>114</v>
      </c>
      <c r="Q34" s="3" t="s">
        <v>53</v>
      </c>
    </row>
    <row r="35" spans="1:17" x14ac:dyDescent="0.25">
      <c r="A35" s="16">
        <v>5538</v>
      </c>
      <c r="B35" s="15">
        <v>43080</v>
      </c>
      <c r="C35" s="15">
        <v>43088</v>
      </c>
      <c r="D35" s="14" t="s">
        <v>52</v>
      </c>
      <c r="E35" s="2">
        <f>Tableau338243[[#This Row],[Montant
€]]*Tableau338243[[#This Row],[Change € &gt; CH]]</f>
        <v>596.77650000000006</v>
      </c>
      <c r="F35" s="116">
        <v>1.17015</v>
      </c>
      <c r="G35" s="11">
        <v>510</v>
      </c>
      <c r="J35" s="8">
        <v>43110</v>
      </c>
      <c r="P35" s="4" t="s">
        <v>114</v>
      </c>
      <c r="Q35" s="3" t="s">
        <v>50</v>
      </c>
    </row>
    <row r="36" spans="1:17" x14ac:dyDescent="0.25">
      <c r="A36" s="16">
        <v>4172560</v>
      </c>
      <c r="B36" s="15">
        <v>42984</v>
      </c>
      <c r="C36" s="15">
        <v>43115</v>
      </c>
      <c r="D36" s="14" t="s">
        <v>115</v>
      </c>
      <c r="E36" s="2">
        <f>Tableau338243[[#This Row],[Montant
€]]*Tableau338243[[#This Row],[Change € &gt; CH]]</f>
        <v>1825.434</v>
      </c>
      <c r="F36" s="116">
        <v>1.17015</v>
      </c>
      <c r="G36" s="11">
        <v>1560</v>
      </c>
      <c r="J36" s="8">
        <v>43044</v>
      </c>
      <c r="P36" s="4" t="s">
        <v>114</v>
      </c>
      <c r="Q36" s="3" t="s">
        <v>118</v>
      </c>
    </row>
    <row r="37" spans="1:17" x14ac:dyDescent="0.25">
      <c r="A37" s="16">
        <v>4172558</v>
      </c>
      <c r="B37" s="15">
        <v>42984</v>
      </c>
      <c r="C37" s="15">
        <v>43115</v>
      </c>
      <c r="D37" s="14" t="s">
        <v>115</v>
      </c>
      <c r="E37" s="2">
        <f>Tableau338243[[#This Row],[Montant
€]]*Tableau338243[[#This Row],[Change € &gt; CH]]</f>
        <v>608.47800000000007</v>
      </c>
      <c r="F37" s="116">
        <v>1.17015</v>
      </c>
      <c r="G37" s="11">
        <v>520</v>
      </c>
      <c r="J37" s="8">
        <v>43044</v>
      </c>
      <c r="P37" s="4" t="s">
        <v>114</v>
      </c>
      <c r="Q37" s="3" t="s">
        <v>117</v>
      </c>
    </row>
    <row r="38" spans="1:17" x14ac:dyDescent="0.25">
      <c r="A38" s="16">
        <v>4174018</v>
      </c>
      <c r="B38" s="15">
        <v>43061</v>
      </c>
      <c r="C38" s="15">
        <v>43066</v>
      </c>
      <c r="D38" s="14" t="s">
        <v>115</v>
      </c>
      <c r="E38" s="2">
        <f>Tableau338243[[#This Row],[Montant
€]]*Tableau338243[[#This Row],[Change € &gt; CH]]</f>
        <v>1521.1949999999999</v>
      </c>
      <c r="F38" s="116">
        <v>1.17015</v>
      </c>
      <c r="G38" s="11">
        <v>1300</v>
      </c>
      <c r="J38" s="8">
        <v>43121</v>
      </c>
      <c r="P38" s="4" t="s">
        <v>114</v>
      </c>
      <c r="Q38" s="3" t="s">
        <v>116</v>
      </c>
    </row>
    <row r="39" spans="1:17" x14ac:dyDescent="0.25">
      <c r="A39" s="16">
        <v>4174364</v>
      </c>
      <c r="B39" s="15">
        <v>43083</v>
      </c>
      <c r="C39" s="15">
        <v>43087</v>
      </c>
      <c r="D39" s="14" t="s">
        <v>115</v>
      </c>
      <c r="E39" s="2">
        <f>Tableau338243[[#This Row],[Montant
€]]*Tableau338243[[#This Row],[Change € &gt; CH]]</f>
        <v>322.49334000000005</v>
      </c>
      <c r="F39" s="116">
        <v>1.17015</v>
      </c>
      <c r="G39" s="11">
        <v>275.60000000000002</v>
      </c>
      <c r="J39" s="8">
        <v>43143</v>
      </c>
      <c r="P39" s="4" t="s">
        <v>114</v>
      </c>
      <c r="Q39" s="74" t="s">
        <v>113</v>
      </c>
    </row>
    <row r="40" spans="1:17" x14ac:dyDescent="0.25">
      <c r="A40" s="16">
        <v>4174365</v>
      </c>
      <c r="B40" s="15">
        <v>43083</v>
      </c>
      <c r="C40" s="15">
        <v>43087</v>
      </c>
      <c r="D40" s="14" t="s">
        <v>115</v>
      </c>
      <c r="E40" s="2">
        <f>Tableau338243[[#This Row],[Montant
€]]*Tableau338243[[#This Row],[Change € &gt; CH]]</f>
        <v>1216.9560000000001</v>
      </c>
      <c r="F40" s="116">
        <v>1.17015</v>
      </c>
      <c r="G40" s="11">
        <v>1040</v>
      </c>
      <c r="J40" s="8">
        <v>43143</v>
      </c>
      <c r="P40" s="4" t="s">
        <v>114</v>
      </c>
      <c r="Q40" s="73" t="s">
        <v>113</v>
      </c>
    </row>
    <row r="41" spans="1:17" x14ac:dyDescent="0.25">
      <c r="A41" s="72">
        <v>616.04</v>
      </c>
      <c r="B41" s="8">
        <v>42948</v>
      </c>
      <c r="C41" s="15">
        <v>42825</v>
      </c>
      <c r="D41" s="14" t="s">
        <v>111</v>
      </c>
      <c r="E41" s="55">
        <v>1148.9000000000001</v>
      </c>
      <c r="F41" s="113"/>
      <c r="H41" s="71"/>
      <c r="J41" s="8">
        <v>42948</v>
      </c>
      <c r="O41" s="70"/>
      <c r="P41" s="4" t="s">
        <v>110</v>
      </c>
      <c r="Q41" s="3" t="s">
        <v>112</v>
      </c>
    </row>
    <row r="42" spans="1:17" x14ac:dyDescent="0.25">
      <c r="A42" s="72">
        <v>616.04</v>
      </c>
      <c r="B42" s="8">
        <v>43070</v>
      </c>
      <c r="C42" s="15">
        <v>42825</v>
      </c>
      <c r="D42" s="14" t="s">
        <v>111</v>
      </c>
      <c r="E42" s="55">
        <v>1148.9000000000001</v>
      </c>
      <c r="F42" s="113"/>
      <c r="H42" s="71"/>
      <c r="J42" s="8">
        <v>43070</v>
      </c>
      <c r="K42" s="57"/>
      <c r="O42" s="70"/>
      <c r="P42" s="4" t="s">
        <v>110</v>
      </c>
      <c r="Q42" s="3" t="s">
        <v>109</v>
      </c>
    </row>
    <row r="43" spans="1:17" x14ac:dyDescent="0.25">
      <c r="A43" s="16">
        <v>20171054</v>
      </c>
      <c r="B43" s="15">
        <v>43096</v>
      </c>
      <c r="C43" s="15">
        <v>43115</v>
      </c>
      <c r="D43" s="14" t="s">
        <v>108</v>
      </c>
      <c r="E43" s="2">
        <v>408.25</v>
      </c>
      <c r="F43" s="116"/>
      <c r="H43" s="10">
        <v>8</v>
      </c>
      <c r="I43" s="9">
        <f>Tableau338243[[#This Row],[Montant
TTC
CHF]]*0.08</f>
        <v>32.660000000000004</v>
      </c>
      <c r="J43" s="8">
        <v>43107</v>
      </c>
      <c r="P43" s="4" t="s">
        <v>105</v>
      </c>
      <c r="Q43" s="3" t="s">
        <v>107</v>
      </c>
    </row>
    <row r="44" spans="1:17" x14ac:dyDescent="0.25">
      <c r="A44" s="16">
        <v>2170238</v>
      </c>
      <c r="B44" s="15">
        <v>43052</v>
      </c>
      <c r="C44" s="15">
        <v>43054</v>
      </c>
      <c r="D44" s="14" t="s">
        <v>106</v>
      </c>
      <c r="E44" s="2">
        <v>356.4</v>
      </c>
      <c r="F44" s="116"/>
      <c r="H44" s="10">
        <v>8</v>
      </c>
      <c r="I44" s="9">
        <f>Tableau338243[[#This Row],[Montant
TTC
CHF]]*0.08</f>
        <v>28.512</v>
      </c>
      <c r="J44" s="8">
        <v>43082</v>
      </c>
      <c r="P44" s="4" t="s">
        <v>105</v>
      </c>
      <c r="Q44" s="3" t="s">
        <v>104</v>
      </c>
    </row>
    <row r="45" spans="1:17" x14ac:dyDescent="0.25">
      <c r="A45" s="16">
        <v>1201703792</v>
      </c>
      <c r="B45" s="15">
        <v>43068</v>
      </c>
      <c r="C45" s="15">
        <v>43075</v>
      </c>
      <c r="D45" s="14" t="s">
        <v>103</v>
      </c>
      <c r="E45" s="2">
        <v>61.55</v>
      </c>
      <c r="F45" s="116"/>
      <c r="H45" s="10">
        <v>8</v>
      </c>
      <c r="I45" s="9">
        <f>Tableau338243[[#This Row],[Montant
TTC
CHF]]*0.08</f>
        <v>4.9239999999999995</v>
      </c>
      <c r="J45" s="8">
        <v>43098</v>
      </c>
      <c r="P45" s="4" t="s">
        <v>83</v>
      </c>
      <c r="Q45" s="3" t="s">
        <v>183</v>
      </c>
    </row>
    <row r="46" spans="1:17" x14ac:dyDescent="0.25">
      <c r="A46" s="16">
        <v>2020035266</v>
      </c>
      <c r="B46" s="15">
        <v>43069</v>
      </c>
      <c r="C46" s="15">
        <v>43080</v>
      </c>
      <c r="D46" s="14" t="s">
        <v>99</v>
      </c>
      <c r="E46" s="2">
        <v>51.1</v>
      </c>
      <c r="F46" s="116"/>
      <c r="H46" s="10">
        <v>8</v>
      </c>
      <c r="I46" s="9">
        <f>Tableau338243[[#This Row],[Montant
TTC
CHF]]*0.08</f>
        <v>4.0880000000000001</v>
      </c>
      <c r="J46" s="8">
        <v>43099</v>
      </c>
      <c r="L46" s="6" t="s">
        <v>102</v>
      </c>
      <c r="P46" s="4" t="s">
        <v>83</v>
      </c>
      <c r="Q46" s="3" t="s">
        <v>97</v>
      </c>
    </row>
    <row r="47" spans="1:17" x14ac:dyDescent="0.25">
      <c r="A47" s="16">
        <v>2010020818</v>
      </c>
      <c r="B47" s="15">
        <v>43069</v>
      </c>
      <c r="C47" s="15">
        <v>43080</v>
      </c>
      <c r="D47" s="14" t="s">
        <v>99</v>
      </c>
      <c r="E47" s="69">
        <v>-14.75</v>
      </c>
      <c r="F47" s="116"/>
      <c r="H47" s="10">
        <v>8</v>
      </c>
      <c r="I47" s="9">
        <f>Tableau338243[[#This Row],[Montant
TTC
CHF]]*0.08</f>
        <v>-1.18</v>
      </c>
      <c r="J47" s="8">
        <v>43099</v>
      </c>
      <c r="L47" s="6" t="s">
        <v>101</v>
      </c>
      <c r="P47" s="4" t="s">
        <v>83</v>
      </c>
      <c r="Q47" s="3" t="s">
        <v>97</v>
      </c>
    </row>
    <row r="48" spans="1:17" ht="15" customHeight="1" x14ac:dyDescent="0.25">
      <c r="A48" s="16">
        <v>2020035984</v>
      </c>
      <c r="B48" s="15">
        <v>43100</v>
      </c>
      <c r="C48" s="15">
        <v>43115</v>
      </c>
      <c r="D48" s="14" t="s">
        <v>99</v>
      </c>
      <c r="E48" s="2">
        <v>85.55</v>
      </c>
      <c r="F48" s="116"/>
      <c r="H48" s="10">
        <v>8</v>
      </c>
      <c r="I48" s="9">
        <f>Tableau338243[[#This Row],[Montant
TTC
CHF]]*0.08</f>
        <v>6.8440000000000003</v>
      </c>
      <c r="J48" s="8">
        <v>43131</v>
      </c>
      <c r="L48" s="6" t="s">
        <v>100</v>
      </c>
      <c r="P48" s="4" t="s">
        <v>83</v>
      </c>
      <c r="Q48" s="3" t="s">
        <v>97</v>
      </c>
    </row>
    <row r="49" spans="1:17" x14ac:dyDescent="0.25">
      <c r="A49" s="16">
        <v>2010021218</v>
      </c>
      <c r="B49" s="15">
        <v>43100</v>
      </c>
      <c r="C49" s="15">
        <v>43115</v>
      </c>
      <c r="D49" s="14" t="s">
        <v>99</v>
      </c>
      <c r="E49" s="69">
        <v>-34.35</v>
      </c>
      <c r="F49" s="116"/>
      <c r="H49" s="10">
        <v>8</v>
      </c>
      <c r="I49" s="9">
        <f>Tableau338243[[#This Row],[Montant
TTC
CHF]]*0.08</f>
        <v>-2.7480000000000002</v>
      </c>
      <c r="J49" s="8">
        <v>43131</v>
      </c>
      <c r="L49" s="6" t="s">
        <v>98</v>
      </c>
      <c r="P49" s="4" t="s">
        <v>83</v>
      </c>
      <c r="Q49" s="3" t="s">
        <v>97</v>
      </c>
    </row>
    <row r="50" spans="1:17" x14ac:dyDescent="0.25">
      <c r="A50" s="16">
        <v>110005805412</v>
      </c>
      <c r="B50" s="15">
        <v>43090</v>
      </c>
      <c r="C50" s="15">
        <v>43115</v>
      </c>
      <c r="D50" s="14" t="s">
        <v>96</v>
      </c>
      <c r="E50" s="2">
        <v>419.6</v>
      </c>
      <c r="F50" s="116"/>
      <c r="H50" s="10">
        <v>8</v>
      </c>
      <c r="I50" s="9">
        <f>Tableau338243[[#This Row],[Montant
TTC
CHF]]*0.08</f>
        <v>33.568000000000005</v>
      </c>
      <c r="J50" s="8">
        <v>43120</v>
      </c>
      <c r="P50" s="4" t="s">
        <v>83</v>
      </c>
      <c r="Q50" s="3" t="s">
        <v>95</v>
      </c>
    </row>
    <row r="51" spans="1:17" x14ac:dyDescent="0.25">
      <c r="A51" s="16" t="s">
        <v>90</v>
      </c>
      <c r="B51" s="15">
        <v>42934</v>
      </c>
      <c r="C51" s="66">
        <v>43100</v>
      </c>
      <c r="D51" s="14" t="s">
        <v>89</v>
      </c>
      <c r="E51" s="2">
        <v>120</v>
      </c>
      <c r="F51" s="113"/>
      <c r="H51" s="10">
        <v>0</v>
      </c>
      <c r="J51" s="8">
        <v>43101</v>
      </c>
      <c r="L51" s="6" t="s">
        <v>88</v>
      </c>
      <c r="P51" s="4" t="s">
        <v>83</v>
      </c>
      <c r="Q51" s="3" t="s">
        <v>94</v>
      </c>
    </row>
    <row r="52" spans="1:17" x14ac:dyDescent="0.25">
      <c r="A52" s="16" t="s">
        <v>90</v>
      </c>
      <c r="B52" s="15">
        <v>42934</v>
      </c>
      <c r="C52" s="66">
        <v>43100</v>
      </c>
      <c r="D52" s="14" t="s">
        <v>89</v>
      </c>
      <c r="E52" s="2">
        <v>120</v>
      </c>
      <c r="F52" s="113"/>
      <c r="H52" s="10">
        <v>0</v>
      </c>
      <c r="J52" s="8">
        <v>43132</v>
      </c>
      <c r="L52" s="6" t="s">
        <v>88</v>
      </c>
      <c r="P52" s="4" t="s">
        <v>83</v>
      </c>
      <c r="Q52" s="3" t="s">
        <v>93</v>
      </c>
    </row>
    <row r="53" spans="1:17" x14ac:dyDescent="0.25">
      <c r="A53" s="16" t="s">
        <v>90</v>
      </c>
      <c r="B53" s="15">
        <v>42934</v>
      </c>
      <c r="C53" s="66">
        <v>43100</v>
      </c>
      <c r="D53" s="14" t="s">
        <v>89</v>
      </c>
      <c r="E53" s="2">
        <v>120</v>
      </c>
      <c r="F53" s="113"/>
      <c r="H53" s="10">
        <v>0</v>
      </c>
      <c r="J53" s="8">
        <v>43160</v>
      </c>
      <c r="L53" s="6" t="s">
        <v>88</v>
      </c>
      <c r="P53" s="4" t="s">
        <v>83</v>
      </c>
      <c r="Q53" s="3" t="s">
        <v>92</v>
      </c>
    </row>
    <row r="54" spans="1:17" x14ac:dyDescent="0.25">
      <c r="A54" s="68" t="s">
        <v>90</v>
      </c>
      <c r="B54" s="67">
        <v>42934</v>
      </c>
      <c r="C54" s="66">
        <v>43100</v>
      </c>
      <c r="D54" s="58" t="s">
        <v>89</v>
      </c>
      <c r="E54" s="62">
        <v>120</v>
      </c>
      <c r="F54" s="113"/>
      <c r="H54" s="112">
        <v>0</v>
      </c>
      <c r="J54" s="8">
        <v>43191</v>
      </c>
      <c r="K54" s="62"/>
      <c r="L54" s="65" t="s">
        <v>88</v>
      </c>
      <c r="N54" s="65"/>
      <c r="O54" s="64"/>
      <c r="P54" s="63" t="s">
        <v>83</v>
      </c>
      <c r="Q54" s="3" t="s">
        <v>91</v>
      </c>
    </row>
    <row r="55" spans="1:17" x14ac:dyDescent="0.25">
      <c r="A55" s="68" t="s">
        <v>90</v>
      </c>
      <c r="B55" s="67">
        <v>42934</v>
      </c>
      <c r="C55" s="66">
        <v>43100</v>
      </c>
      <c r="D55" s="58" t="s">
        <v>89</v>
      </c>
      <c r="E55" s="62">
        <v>120</v>
      </c>
      <c r="F55" s="113"/>
      <c r="H55" s="112">
        <v>0</v>
      </c>
      <c r="J55" s="8">
        <v>43221</v>
      </c>
      <c r="K55" s="62"/>
      <c r="L55" s="65" t="s">
        <v>88</v>
      </c>
      <c r="N55" s="65"/>
      <c r="O55" s="64"/>
      <c r="P55" s="63" t="s">
        <v>83</v>
      </c>
      <c r="Q55" s="3" t="s">
        <v>87</v>
      </c>
    </row>
    <row r="56" spans="1:17" x14ac:dyDescent="0.25">
      <c r="A56" s="16" t="s">
        <v>86</v>
      </c>
      <c r="B56" s="15">
        <v>43078</v>
      </c>
      <c r="C56" s="15">
        <v>43115</v>
      </c>
      <c r="D56" s="14" t="s">
        <v>70</v>
      </c>
      <c r="E56" s="2">
        <v>768.5</v>
      </c>
      <c r="F56" s="116"/>
      <c r="H56" s="10">
        <v>0</v>
      </c>
      <c r="J56" s="8">
        <v>43132</v>
      </c>
      <c r="P56" s="4" t="s">
        <v>83</v>
      </c>
      <c r="Q56" s="3" t="s">
        <v>85</v>
      </c>
    </row>
    <row r="57" spans="1:17" x14ac:dyDescent="0.25">
      <c r="A57" s="61">
        <v>40</v>
      </c>
      <c r="B57" s="15">
        <v>43050</v>
      </c>
      <c r="C57" s="15">
        <v>43068</v>
      </c>
      <c r="D57" s="14" t="s">
        <v>84</v>
      </c>
      <c r="E57" s="2">
        <v>726</v>
      </c>
      <c r="F57" s="116"/>
      <c r="H57" s="60">
        <v>0</v>
      </c>
      <c r="J57" s="8">
        <v>43101</v>
      </c>
      <c r="P57" s="4" t="s">
        <v>83</v>
      </c>
      <c r="Q57" s="59" t="s">
        <v>82</v>
      </c>
    </row>
    <row r="58" spans="1:17" x14ac:dyDescent="0.25">
      <c r="A58" s="16" t="s">
        <v>79</v>
      </c>
      <c r="B58" s="15">
        <v>43024</v>
      </c>
      <c r="C58" s="15">
        <v>43038</v>
      </c>
      <c r="D58" s="58" t="s">
        <v>78</v>
      </c>
      <c r="E58" s="55">
        <v>1191.5999999999999</v>
      </c>
      <c r="F58" s="116"/>
      <c r="H58" s="10">
        <v>0</v>
      </c>
      <c r="J58" s="8">
        <v>43069</v>
      </c>
      <c r="K58" s="57"/>
      <c r="P58" s="4" t="s">
        <v>69</v>
      </c>
      <c r="Q58" s="3" t="s">
        <v>81</v>
      </c>
    </row>
    <row r="59" spans="1:17" x14ac:dyDescent="0.25">
      <c r="A59" s="16" t="s">
        <v>79</v>
      </c>
      <c r="B59" s="15">
        <v>43054</v>
      </c>
      <c r="C59" s="15">
        <v>43067</v>
      </c>
      <c r="D59" s="58" t="s">
        <v>78</v>
      </c>
      <c r="E59" s="55">
        <v>1194.95</v>
      </c>
      <c r="F59" s="116"/>
      <c r="H59" s="10">
        <v>0</v>
      </c>
      <c r="J59" s="8">
        <v>43069</v>
      </c>
      <c r="K59" s="11"/>
      <c r="P59" s="4" t="s">
        <v>69</v>
      </c>
      <c r="Q59" s="3" t="s">
        <v>80</v>
      </c>
    </row>
    <row r="60" spans="1:17" ht="15.75" customHeight="1" x14ac:dyDescent="0.25">
      <c r="A60" s="16" t="s">
        <v>79</v>
      </c>
      <c r="B60" s="15">
        <v>43084</v>
      </c>
      <c r="C60" s="15">
        <v>43094</v>
      </c>
      <c r="D60" s="58" t="s">
        <v>78</v>
      </c>
      <c r="E60" s="2">
        <v>1964.75</v>
      </c>
      <c r="F60" s="116"/>
      <c r="H60" s="10">
        <v>0</v>
      </c>
      <c r="J60" s="8">
        <v>43130</v>
      </c>
      <c r="P60" s="4" t="s">
        <v>69</v>
      </c>
      <c r="Q60" s="3" t="s">
        <v>77</v>
      </c>
    </row>
    <row r="61" spans="1:17" ht="15.75" customHeight="1" x14ac:dyDescent="0.25">
      <c r="A61" s="16">
        <v>201712000</v>
      </c>
      <c r="B61" s="15">
        <v>43076</v>
      </c>
      <c r="C61" s="15">
        <v>43080</v>
      </c>
      <c r="D61" s="14" t="s">
        <v>76</v>
      </c>
      <c r="E61" s="2">
        <v>2258.1</v>
      </c>
      <c r="F61" s="116"/>
      <c r="H61" s="10">
        <v>0</v>
      </c>
      <c r="J61" s="8">
        <v>43110</v>
      </c>
      <c r="P61" s="4" t="s">
        <v>69</v>
      </c>
      <c r="Q61" s="3" t="s">
        <v>75</v>
      </c>
    </row>
    <row r="62" spans="1:17" ht="15.75" customHeight="1" x14ac:dyDescent="0.25">
      <c r="A62" s="16">
        <v>393006747</v>
      </c>
      <c r="B62" s="15">
        <v>43070</v>
      </c>
      <c r="C62" s="15">
        <v>43075</v>
      </c>
      <c r="D62" s="14" t="s">
        <v>74</v>
      </c>
      <c r="E62" s="2">
        <v>558.04999999999995</v>
      </c>
      <c r="F62" s="116"/>
      <c r="H62" s="10">
        <v>0</v>
      </c>
      <c r="J62" s="8">
        <v>43101</v>
      </c>
      <c r="P62" s="4" t="s">
        <v>69</v>
      </c>
      <c r="Q62" s="3" t="s">
        <v>73</v>
      </c>
    </row>
    <row r="63" spans="1:17" ht="15.75" customHeight="1" x14ac:dyDescent="0.25">
      <c r="A63" s="16">
        <v>130</v>
      </c>
      <c r="B63" s="15">
        <v>42961</v>
      </c>
      <c r="C63" s="15">
        <v>42968</v>
      </c>
      <c r="D63" s="14" t="s">
        <v>70</v>
      </c>
      <c r="E63" s="2">
        <v>1268.9000000000001</v>
      </c>
      <c r="F63" s="113"/>
      <c r="H63" s="10">
        <v>0</v>
      </c>
      <c r="J63" s="8">
        <v>43009</v>
      </c>
      <c r="P63" s="4" t="s">
        <v>69</v>
      </c>
      <c r="Q63" s="3" t="s">
        <v>72</v>
      </c>
    </row>
    <row r="64" spans="1:17" ht="15.75" customHeight="1" x14ac:dyDescent="0.25">
      <c r="A64" s="16">
        <v>140</v>
      </c>
      <c r="B64" s="15">
        <v>43050</v>
      </c>
      <c r="C64" s="15">
        <v>43063</v>
      </c>
      <c r="D64" s="14" t="s">
        <v>70</v>
      </c>
      <c r="E64" s="2">
        <v>1268.9000000000001</v>
      </c>
      <c r="F64" s="116"/>
      <c r="H64" s="10">
        <v>0</v>
      </c>
      <c r="J64" s="8">
        <v>43101</v>
      </c>
      <c r="P64" s="4" t="s">
        <v>69</v>
      </c>
      <c r="Q64" s="3" t="s">
        <v>71</v>
      </c>
    </row>
    <row r="65" spans="1:17" x14ac:dyDescent="0.25">
      <c r="A65" s="16">
        <v>100</v>
      </c>
      <c r="B65" s="15">
        <v>43050</v>
      </c>
      <c r="C65" s="15">
        <v>43068</v>
      </c>
      <c r="D65" s="58" t="s">
        <v>70</v>
      </c>
      <c r="E65" s="2">
        <v>368.7</v>
      </c>
      <c r="F65" s="116"/>
      <c r="H65" s="10">
        <v>0</v>
      </c>
      <c r="J65" s="8">
        <v>43101</v>
      </c>
      <c r="K65" s="11"/>
      <c r="P65" s="4" t="s">
        <v>69</v>
      </c>
      <c r="Q65" s="3" t="s">
        <v>68</v>
      </c>
    </row>
    <row r="66" spans="1:17" x14ac:dyDescent="0.25">
      <c r="A66" s="16">
        <v>131588</v>
      </c>
      <c r="B66" s="15">
        <v>43069</v>
      </c>
      <c r="C66" s="15">
        <v>43080</v>
      </c>
      <c r="D66" s="14" t="s">
        <v>66</v>
      </c>
      <c r="E66" s="2">
        <v>30.25</v>
      </c>
      <c r="F66" s="116"/>
      <c r="H66" s="10">
        <v>8</v>
      </c>
      <c r="I66" s="9">
        <f>Tableau338243[[#This Row],[Montant
TTC
CHF]]*0.08</f>
        <v>2.42</v>
      </c>
      <c r="J66" s="8">
        <v>43069</v>
      </c>
      <c r="P66" s="4" t="s">
        <v>59</v>
      </c>
      <c r="Q66" s="3" t="s">
        <v>67</v>
      </c>
    </row>
    <row r="67" spans="1:17" x14ac:dyDescent="0.25">
      <c r="A67" s="16">
        <v>131685</v>
      </c>
      <c r="B67" s="15">
        <v>43100</v>
      </c>
      <c r="C67" s="15">
        <v>43115</v>
      </c>
      <c r="D67" s="14" t="s">
        <v>66</v>
      </c>
      <c r="E67" s="2">
        <v>104.05</v>
      </c>
      <c r="F67" s="116"/>
      <c r="H67" s="10">
        <v>8</v>
      </c>
      <c r="I67" s="9">
        <f>Tableau338243[[#This Row],[Montant
TTC
CHF]]*0.08</f>
        <v>8.3239999999999998</v>
      </c>
      <c r="J67" s="8">
        <v>43131</v>
      </c>
      <c r="P67" s="4" t="s">
        <v>59</v>
      </c>
      <c r="Q67" s="3" t="s">
        <v>65</v>
      </c>
    </row>
    <row r="68" spans="1:17" x14ac:dyDescent="0.25">
      <c r="A68" s="16">
        <v>11709727712</v>
      </c>
      <c r="B68" s="15">
        <v>43070</v>
      </c>
      <c r="C68" s="15">
        <v>43076</v>
      </c>
      <c r="D68" s="14" t="s">
        <v>64</v>
      </c>
      <c r="E68" s="2">
        <v>43.35</v>
      </c>
      <c r="F68" s="116"/>
      <c r="H68" s="10">
        <v>8</v>
      </c>
      <c r="I68" s="9">
        <f>Tableau338243[[#This Row],[Montant
TTC
CHF]]*0.08</f>
        <v>3.468</v>
      </c>
      <c r="J68" s="8">
        <v>43097</v>
      </c>
      <c r="P68" s="4" t="s">
        <v>59</v>
      </c>
      <c r="Q68" s="3" t="s">
        <v>63</v>
      </c>
    </row>
    <row r="69" spans="1:17" x14ac:dyDescent="0.25">
      <c r="A69" s="16">
        <v>330068600612</v>
      </c>
      <c r="B69" s="15">
        <v>43072</v>
      </c>
      <c r="C69" s="15">
        <v>43073</v>
      </c>
      <c r="D69" s="14" t="s">
        <v>62</v>
      </c>
      <c r="E69" s="2">
        <v>145</v>
      </c>
      <c r="F69" s="116"/>
      <c r="H69" s="10">
        <v>8</v>
      </c>
      <c r="I69" s="9">
        <f>Tableau338243[[#This Row],[Montant
TTC
CHF]]*0.08</f>
        <v>11.6</v>
      </c>
      <c r="J69" s="8">
        <v>43097</v>
      </c>
      <c r="P69" s="4" t="s">
        <v>59</v>
      </c>
      <c r="Q69" s="43" t="s">
        <v>61</v>
      </c>
    </row>
    <row r="70" spans="1:17" x14ac:dyDescent="0.25">
      <c r="A70" s="16">
        <v>10947200</v>
      </c>
      <c r="B70" s="15">
        <v>43074</v>
      </c>
      <c r="C70" s="15">
        <v>43080</v>
      </c>
      <c r="D70" s="14" t="s">
        <v>60</v>
      </c>
      <c r="E70" s="2">
        <v>27</v>
      </c>
      <c r="F70" s="116"/>
      <c r="H70" s="10">
        <v>8</v>
      </c>
      <c r="I70" s="9">
        <f>Tableau338243[[#This Row],[Montant
TTC
CHF]]*0.08</f>
        <v>2.16</v>
      </c>
      <c r="J70" s="8">
        <v>43098</v>
      </c>
      <c r="P70" s="4" t="s">
        <v>59</v>
      </c>
      <c r="Q70" s="43" t="s">
        <v>58</v>
      </c>
    </row>
    <row r="71" spans="1:17" x14ac:dyDescent="0.25">
      <c r="A71" s="16">
        <v>909791</v>
      </c>
      <c r="B71" s="15">
        <v>43075</v>
      </c>
      <c r="C71" s="15">
        <v>43080</v>
      </c>
      <c r="D71" s="14" t="s">
        <v>57</v>
      </c>
      <c r="E71" s="2">
        <v>322</v>
      </c>
      <c r="F71" s="116"/>
      <c r="H71" s="10">
        <v>0</v>
      </c>
      <c r="J71" s="8">
        <v>43085</v>
      </c>
      <c r="P71" s="4" t="s">
        <v>45</v>
      </c>
      <c r="Q71" s="3" t="s">
        <v>56</v>
      </c>
    </row>
    <row r="72" spans="1:17" x14ac:dyDescent="0.25">
      <c r="A72" s="16">
        <v>279462</v>
      </c>
      <c r="B72" s="15">
        <v>43070</v>
      </c>
      <c r="C72" s="15">
        <v>43083</v>
      </c>
      <c r="D72" s="14" t="s">
        <v>55</v>
      </c>
      <c r="E72" s="2">
        <v>1381.35</v>
      </c>
      <c r="F72" s="116"/>
      <c r="H72" s="10">
        <v>8</v>
      </c>
      <c r="I72" s="9">
        <f>Tableau338243[[#This Row],[Montant
TTC
CHF]]*0.08</f>
        <v>110.508</v>
      </c>
      <c r="J72" s="8">
        <v>43100</v>
      </c>
      <c r="P72" s="4" t="s">
        <v>45</v>
      </c>
      <c r="Q72" s="3" t="s">
        <v>54</v>
      </c>
    </row>
    <row r="73" spans="1:17" x14ac:dyDescent="0.25">
      <c r="A73" s="16">
        <v>5477</v>
      </c>
      <c r="B73" s="15">
        <v>43067</v>
      </c>
      <c r="C73" s="15">
        <v>43073</v>
      </c>
      <c r="D73" s="14" t="s">
        <v>52</v>
      </c>
      <c r="E73" s="2">
        <f>Tableau338243[[#This Row],[Montant
€]]*Tableau338243[[#This Row],[Change € &gt; CH]]</f>
        <v>1076.538</v>
      </c>
      <c r="F73" s="116">
        <v>1.17015</v>
      </c>
      <c r="G73" s="11">
        <v>920</v>
      </c>
      <c r="H73" s="10">
        <v>0</v>
      </c>
      <c r="J73" s="8">
        <v>43097</v>
      </c>
      <c r="P73" s="4" t="s">
        <v>51</v>
      </c>
      <c r="Q73" s="3" t="s">
        <v>53</v>
      </c>
    </row>
    <row r="74" spans="1:17" x14ac:dyDescent="0.25">
      <c r="A74" s="16">
        <v>5573</v>
      </c>
      <c r="B74" s="15">
        <v>43080</v>
      </c>
      <c r="C74" s="15">
        <v>43088</v>
      </c>
      <c r="D74" s="14" t="s">
        <v>52</v>
      </c>
      <c r="E74" s="2">
        <f>Tableau338243[[#This Row],[Montant
€]]*Tableau338243[[#This Row],[Change € &gt; CH]]</f>
        <v>347.53455000000002</v>
      </c>
      <c r="F74" s="116">
        <v>1.17015</v>
      </c>
      <c r="G74" s="11">
        <v>297</v>
      </c>
      <c r="H74" s="10">
        <v>0</v>
      </c>
      <c r="J74" s="8">
        <v>43110</v>
      </c>
      <c r="P74" s="4" t="s">
        <v>51</v>
      </c>
      <c r="Q74" s="3" t="s">
        <v>50</v>
      </c>
    </row>
    <row r="75" spans="1:17" x14ac:dyDescent="0.25">
      <c r="A75" s="16">
        <v>4186824</v>
      </c>
      <c r="B75" s="15">
        <v>43075</v>
      </c>
      <c r="C75" s="15">
        <v>43082</v>
      </c>
      <c r="D75" s="14" t="s">
        <v>47</v>
      </c>
      <c r="E75" s="2">
        <f>1304.15-266.6</f>
        <v>1037.5500000000002</v>
      </c>
      <c r="F75" s="116"/>
      <c r="H75" s="10">
        <v>8</v>
      </c>
      <c r="I75" s="9">
        <f>Tableau338243[[#This Row],[Montant
TTC
CHF]]*0.08</f>
        <v>83.004000000000019</v>
      </c>
      <c r="J75" s="8">
        <v>43106</v>
      </c>
      <c r="L75" s="6" t="s">
        <v>49</v>
      </c>
      <c r="P75" s="4" t="s">
        <v>45</v>
      </c>
      <c r="Q75" s="3" t="s">
        <v>48</v>
      </c>
    </row>
    <row r="76" spans="1:17" x14ac:dyDescent="0.25">
      <c r="A76" s="16">
        <v>4190193</v>
      </c>
      <c r="B76" s="15">
        <v>43089</v>
      </c>
      <c r="C76" s="15">
        <v>43115</v>
      </c>
      <c r="D76" s="14" t="s">
        <v>47</v>
      </c>
      <c r="E76" s="2">
        <f>900.17-6.47</f>
        <v>893.69999999999993</v>
      </c>
      <c r="F76" s="116"/>
      <c r="H76" s="10">
        <v>8</v>
      </c>
      <c r="I76" s="9">
        <f>Tableau338243[[#This Row],[Montant
TTC
CHF]]*0.08</f>
        <v>71.495999999999995</v>
      </c>
      <c r="J76" s="8">
        <v>43120</v>
      </c>
      <c r="L76" s="6" t="s">
        <v>46</v>
      </c>
      <c r="P76" s="4" t="s">
        <v>45</v>
      </c>
      <c r="Q76" s="3" t="s">
        <v>44</v>
      </c>
    </row>
    <row r="77" spans="1:17" x14ac:dyDescent="0.25">
      <c r="A77" s="16">
        <v>5373380046</v>
      </c>
      <c r="B77" s="15">
        <v>43007</v>
      </c>
      <c r="C77" s="15">
        <v>43012</v>
      </c>
      <c r="D77" s="14" t="s">
        <v>34</v>
      </c>
      <c r="E77" s="2">
        <v>1604.75</v>
      </c>
      <c r="F77" s="114"/>
      <c r="H77" s="10">
        <v>100</v>
      </c>
      <c r="I77" s="9">
        <f>Tableau338243[[#This Row],[Montant
TTC
CHF]]</f>
        <v>1604.75</v>
      </c>
      <c r="J77" s="8">
        <v>43067</v>
      </c>
      <c r="K77" s="57"/>
      <c r="P77" s="4" t="s">
        <v>33</v>
      </c>
      <c r="Q77" s="3" t="s">
        <v>43</v>
      </c>
    </row>
    <row r="78" spans="1:17" ht="15" customHeight="1" x14ac:dyDescent="0.25">
      <c r="A78" s="16">
        <v>5373456795</v>
      </c>
      <c r="B78" s="15">
        <v>43021</v>
      </c>
      <c r="C78" s="15">
        <v>43021</v>
      </c>
      <c r="D78" s="14" t="s">
        <v>34</v>
      </c>
      <c r="E78" s="2">
        <v>1402.25</v>
      </c>
      <c r="F78" s="114"/>
      <c r="H78" s="10">
        <v>100</v>
      </c>
      <c r="I78" s="9">
        <f>Tableau338243[[#This Row],[Montant
TTC
CHF]]</f>
        <v>1402.25</v>
      </c>
      <c r="J78" s="8">
        <v>43081</v>
      </c>
      <c r="K78" s="57"/>
      <c r="P78" s="4" t="s">
        <v>33</v>
      </c>
      <c r="Q78" s="3" t="s">
        <v>42</v>
      </c>
    </row>
    <row r="79" spans="1:17" x14ac:dyDescent="0.25">
      <c r="A79" s="16">
        <v>5373489472</v>
      </c>
      <c r="B79" s="15">
        <v>43028</v>
      </c>
      <c r="C79" s="15">
        <v>43031</v>
      </c>
      <c r="D79" s="14" t="s">
        <v>34</v>
      </c>
      <c r="E79" s="2">
        <v>3730.4</v>
      </c>
      <c r="F79" s="114"/>
      <c r="H79" s="10">
        <v>100</v>
      </c>
      <c r="I79" s="9">
        <f>Tableau338243[[#This Row],[Montant
TTC
CHF]]</f>
        <v>3730.4</v>
      </c>
      <c r="J79" s="8">
        <v>43088</v>
      </c>
      <c r="P79" s="4" t="s">
        <v>33</v>
      </c>
      <c r="Q79" s="3" t="s">
        <v>42</v>
      </c>
    </row>
    <row r="80" spans="1:17" x14ac:dyDescent="0.25">
      <c r="A80" s="16">
        <v>5373529974</v>
      </c>
      <c r="B80" s="15">
        <v>43035</v>
      </c>
      <c r="C80" s="15">
        <v>43035</v>
      </c>
      <c r="D80" s="14" t="s">
        <v>34</v>
      </c>
      <c r="E80" s="2">
        <v>430.3</v>
      </c>
      <c r="F80" s="114"/>
      <c r="H80" s="10">
        <v>100</v>
      </c>
      <c r="I80" s="9">
        <f>Tableau338243[[#This Row],[Montant
TTC
CHF]]</f>
        <v>430.3</v>
      </c>
      <c r="J80" s="8">
        <v>43096</v>
      </c>
      <c r="K80" s="57"/>
      <c r="L80" s="56"/>
      <c r="P80" s="4" t="s">
        <v>33</v>
      </c>
      <c r="Q80" s="3" t="s">
        <v>41</v>
      </c>
    </row>
    <row r="81" spans="1:17" x14ac:dyDescent="0.25">
      <c r="A81" s="16">
        <v>5373685674</v>
      </c>
      <c r="B81" s="15">
        <v>43067</v>
      </c>
      <c r="C81" s="15">
        <v>43067</v>
      </c>
      <c r="D81" s="14" t="s">
        <v>34</v>
      </c>
      <c r="E81" s="55">
        <v>1242.9000000000001</v>
      </c>
      <c r="F81" s="114"/>
      <c r="H81" s="10">
        <v>100</v>
      </c>
      <c r="I81" s="9">
        <f>Tableau338243[[#This Row],[Montant
TTC
CHF]]</f>
        <v>1242.9000000000001</v>
      </c>
      <c r="J81" s="8">
        <v>43129</v>
      </c>
      <c r="L81" s="54"/>
      <c r="P81" s="4" t="s">
        <v>33</v>
      </c>
      <c r="Q81" s="3" t="s">
        <v>40</v>
      </c>
    </row>
    <row r="82" spans="1:17" x14ac:dyDescent="0.25">
      <c r="A82" s="16">
        <v>5373710010</v>
      </c>
      <c r="B82" s="15">
        <v>43070</v>
      </c>
      <c r="C82" s="15">
        <v>43070</v>
      </c>
      <c r="D82" s="14" t="s">
        <v>34</v>
      </c>
      <c r="E82" s="2">
        <v>130.69999999999999</v>
      </c>
      <c r="F82" s="114"/>
      <c r="H82" s="10">
        <v>100</v>
      </c>
      <c r="I82" s="9">
        <f>Tableau338243[[#This Row],[Montant
TTC
CHF]]</f>
        <v>130.69999999999999</v>
      </c>
      <c r="J82" s="8">
        <v>43130</v>
      </c>
      <c r="P82" s="4" t="s">
        <v>33</v>
      </c>
      <c r="Q82" s="3" t="s">
        <v>39</v>
      </c>
    </row>
    <row r="83" spans="1:17" x14ac:dyDescent="0.25">
      <c r="A83" s="16">
        <v>5373721963</v>
      </c>
      <c r="B83" s="15">
        <v>43074</v>
      </c>
      <c r="C83" s="15">
        <v>43074</v>
      </c>
      <c r="D83" s="14" t="s">
        <v>34</v>
      </c>
      <c r="E83" s="2">
        <v>548.15</v>
      </c>
      <c r="F83" s="114"/>
      <c r="H83" s="10">
        <v>100</v>
      </c>
      <c r="I83" s="9">
        <f>Tableau338243[[#This Row],[Montant
TTC
CHF]]</f>
        <v>548.15</v>
      </c>
      <c r="J83" s="8">
        <v>43136</v>
      </c>
      <c r="P83" s="4" t="s">
        <v>33</v>
      </c>
      <c r="Q83" s="3" t="s">
        <v>38</v>
      </c>
    </row>
    <row r="84" spans="1:17" x14ac:dyDescent="0.25">
      <c r="A84" s="16">
        <v>5373742528</v>
      </c>
      <c r="B84" s="15">
        <v>43077</v>
      </c>
      <c r="C84" s="15">
        <v>43080</v>
      </c>
      <c r="D84" s="14" t="s">
        <v>34</v>
      </c>
      <c r="E84" s="2">
        <v>3032.15</v>
      </c>
      <c r="F84" s="114"/>
      <c r="H84" s="10">
        <v>100</v>
      </c>
      <c r="I84" s="9">
        <f>Tableau338243[[#This Row],[Montant
TTC
CHF]]</f>
        <v>3032.15</v>
      </c>
      <c r="J84" s="8">
        <v>43137</v>
      </c>
      <c r="P84" s="4" t="s">
        <v>33</v>
      </c>
      <c r="Q84" s="3" t="s">
        <v>37</v>
      </c>
    </row>
    <row r="85" spans="1:17" x14ac:dyDescent="0.25">
      <c r="A85" s="16">
        <v>5373779083</v>
      </c>
      <c r="B85" s="15">
        <v>43084</v>
      </c>
      <c r="C85" s="15">
        <v>43084</v>
      </c>
      <c r="D85" s="14" t="s">
        <v>34</v>
      </c>
      <c r="E85" s="2">
        <v>1867.1</v>
      </c>
      <c r="F85" s="114"/>
      <c r="H85" s="10">
        <v>100</v>
      </c>
      <c r="I85" s="9">
        <f>Tableau338243[[#This Row],[Montant
TTC
CHF]]</f>
        <v>1867.1</v>
      </c>
      <c r="J85" s="8">
        <v>43144</v>
      </c>
      <c r="P85" s="4" t="s">
        <v>33</v>
      </c>
      <c r="Q85" s="3" t="s">
        <v>36</v>
      </c>
    </row>
    <row r="86" spans="1:17" x14ac:dyDescent="0.25">
      <c r="A86" s="16">
        <v>5373796342</v>
      </c>
      <c r="B86" s="15">
        <v>43088</v>
      </c>
      <c r="C86" s="15">
        <v>43088</v>
      </c>
      <c r="D86" s="14" t="s">
        <v>34</v>
      </c>
      <c r="E86" s="2">
        <v>494.3</v>
      </c>
      <c r="F86" s="114"/>
      <c r="H86" s="10">
        <v>100</v>
      </c>
      <c r="I86" s="9">
        <f>Tableau338243[[#This Row],[Montant
TTC
CHF]]</f>
        <v>494.3</v>
      </c>
      <c r="J86" s="8">
        <v>43150</v>
      </c>
      <c r="P86" s="4" t="s">
        <v>33</v>
      </c>
      <c r="Q86" s="43" t="s">
        <v>35</v>
      </c>
    </row>
    <row r="87" spans="1:17" x14ac:dyDescent="0.25">
      <c r="A87" s="16">
        <v>5373820817</v>
      </c>
      <c r="B87" s="15">
        <v>43091</v>
      </c>
      <c r="C87" s="15">
        <v>43091</v>
      </c>
      <c r="D87" s="14" t="s">
        <v>34</v>
      </c>
      <c r="E87" s="2">
        <v>131.85</v>
      </c>
      <c r="F87" s="114"/>
      <c r="H87" s="10">
        <v>100</v>
      </c>
      <c r="I87" s="9">
        <f>Tableau338243[[#This Row],[Montant
TTC
CHF]]</f>
        <v>131.85</v>
      </c>
      <c r="J87" s="8">
        <v>43151</v>
      </c>
      <c r="P87" s="4" t="s">
        <v>33</v>
      </c>
      <c r="Q87" s="3" t="s">
        <v>32</v>
      </c>
    </row>
    <row r="88" spans="1:17" x14ac:dyDescent="0.25">
      <c r="A88" s="53" t="s">
        <v>31</v>
      </c>
      <c r="B88" s="15">
        <v>43039</v>
      </c>
      <c r="C88" s="15">
        <v>43060</v>
      </c>
      <c r="D88" s="14" t="s">
        <v>30</v>
      </c>
      <c r="E88" s="2">
        <v>12647.2</v>
      </c>
      <c r="F88" s="114"/>
      <c r="H88" s="10">
        <v>0</v>
      </c>
      <c r="J88" s="8">
        <v>43101</v>
      </c>
      <c r="P88" s="4" t="s">
        <v>29</v>
      </c>
      <c r="Q88" s="4" t="s">
        <v>28</v>
      </c>
    </row>
    <row r="89" spans="1:17" x14ac:dyDescent="0.25">
      <c r="A89" s="52" t="s">
        <v>27</v>
      </c>
      <c r="B89" s="51">
        <v>43070</v>
      </c>
      <c r="C89" s="51">
        <v>42849</v>
      </c>
      <c r="D89" s="50" t="s">
        <v>18</v>
      </c>
      <c r="E89" s="42">
        <v>1446.25</v>
      </c>
      <c r="F89" s="118"/>
      <c r="G89" s="42"/>
      <c r="H89" s="10">
        <v>8</v>
      </c>
      <c r="J89" s="49">
        <v>43093</v>
      </c>
      <c r="K89" s="48"/>
      <c r="L89" s="46"/>
      <c r="M89" s="47"/>
      <c r="N89" s="46"/>
      <c r="O89" s="45"/>
      <c r="P89" s="4" t="s">
        <v>21</v>
      </c>
      <c r="Q89" s="44" t="s">
        <v>26</v>
      </c>
    </row>
    <row r="90" spans="1:17" x14ac:dyDescent="0.25">
      <c r="A90" s="52" t="s">
        <v>25</v>
      </c>
      <c r="B90" s="51">
        <v>43070</v>
      </c>
      <c r="C90" s="51">
        <v>42481</v>
      </c>
      <c r="D90" s="50" t="s">
        <v>22</v>
      </c>
      <c r="E90" s="42">
        <v>402.65</v>
      </c>
      <c r="F90" s="118"/>
      <c r="G90" s="42"/>
      <c r="H90" s="10">
        <v>8</v>
      </c>
      <c r="J90" s="49">
        <v>43093</v>
      </c>
      <c r="K90" s="48"/>
      <c r="L90" s="46"/>
      <c r="M90" s="47"/>
      <c r="N90" s="46"/>
      <c r="O90" s="45"/>
      <c r="P90" s="4" t="s">
        <v>21</v>
      </c>
      <c r="Q90" s="44" t="s">
        <v>24</v>
      </c>
    </row>
    <row r="91" spans="1:17" x14ac:dyDescent="0.25">
      <c r="A91" s="52" t="s">
        <v>23</v>
      </c>
      <c r="B91" s="51">
        <v>43070</v>
      </c>
      <c r="C91" s="51">
        <v>42301</v>
      </c>
      <c r="D91" s="50" t="s">
        <v>22</v>
      </c>
      <c r="E91" s="42">
        <v>346.9</v>
      </c>
      <c r="F91" s="118"/>
      <c r="G91" s="42"/>
      <c r="H91" s="10">
        <v>8</v>
      </c>
      <c r="J91" s="49">
        <v>43093</v>
      </c>
      <c r="K91" s="48"/>
      <c r="L91" s="46"/>
      <c r="M91" s="47"/>
      <c r="N91" s="46"/>
      <c r="O91" s="45"/>
      <c r="P91" s="4" t="s">
        <v>21</v>
      </c>
      <c r="Q91" s="44" t="s">
        <v>20</v>
      </c>
    </row>
    <row r="92" spans="1:17" x14ac:dyDescent="0.25">
      <c r="A92" s="16">
        <v>406176476</v>
      </c>
      <c r="B92" s="15">
        <v>43041</v>
      </c>
      <c r="C92" s="15">
        <v>43059</v>
      </c>
      <c r="D92" s="14" t="s">
        <v>18</v>
      </c>
      <c r="E92" s="2">
        <v>163.55000000000001</v>
      </c>
      <c r="F92" s="114"/>
      <c r="H92" s="10">
        <v>8</v>
      </c>
      <c r="I92" s="9">
        <f>Tableau338243[[#This Row],[Montant
TTC
CHF]]*0.08</f>
        <v>13.084000000000001</v>
      </c>
      <c r="J92" s="8">
        <v>43071</v>
      </c>
      <c r="P92" s="4" t="s">
        <v>13</v>
      </c>
      <c r="Q92" s="3" t="s">
        <v>19</v>
      </c>
    </row>
    <row r="93" spans="1:17" x14ac:dyDescent="0.25">
      <c r="A93" s="16">
        <v>406335888</v>
      </c>
      <c r="B93" s="15">
        <v>43089</v>
      </c>
      <c r="C93" s="15">
        <v>43115</v>
      </c>
      <c r="D93" s="14" t="s">
        <v>18</v>
      </c>
      <c r="E93" s="2">
        <v>126.45</v>
      </c>
      <c r="F93" s="114"/>
      <c r="H93" s="10">
        <v>8</v>
      </c>
      <c r="I93" s="9">
        <f>Tableau338243[[#This Row],[Montant
TTC
CHF]]*0.08</f>
        <v>10.116</v>
      </c>
      <c r="J93" s="8">
        <v>43120</v>
      </c>
      <c r="P93" s="4" t="s">
        <v>13</v>
      </c>
      <c r="Q93" s="3" t="s">
        <v>17</v>
      </c>
    </row>
    <row r="94" spans="1:17" x14ac:dyDescent="0.25">
      <c r="A94" s="16">
        <v>1219280</v>
      </c>
      <c r="B94" s="15">
        <v>43047</v>
      </c>
      <c r="C94" s="15">
        <v>43054</v>
      </c>
      <c r="D94" s="14" t="s">
        <v>16</v>
      </c>
      <c r="E94" s="2">
        <v>415.15</v>
      </c>
      <c r="F94" s="114"/>
      <c r="H94" s="10">
        <v>8</v>
      </c>
      <c r="I94" s="9">
        <f>Tableau338243[[#This Row],[Montant
TTC
CHF]]*0.08</f>
        <v>33.211999999999996</v>
      </c>
      <c r="J94" s="8">
        <v>43077</v>
      </c>
      <c r="P94" s="4" t="s">
        <v>13</v>
      </c>
      <c r="Q94" s="3" t="s">
        <v>15</v>
      </c>
    </row>
    <row r="95" spans="1:17" x14ac:dyDescent="0.25">
      <c r="A95" s="16">
        <v>1322250</v>
      </c>
      <c r="B95" s="15">
        <v>43067</v>
      </c>
      <c r="C95" s="15">
        <v>43069</v>
      </c>
      <c r="D95" s="14" t="s">
        <v>14</v>
      </c>
      <c r="E95" s="2">
        <v>97.45</v>
      </c>
      <c r="F95" s="114"/>
      <c r="H95" s="10">
        <v>8</v>
      </c>
      <c r="I95" s="9">
        <f>Tableau338243[[#This Row],[Montant
TTC
CHF]]*0.08</f>
        <v>7.7960000000000003</v>
      </c>
      <c r="J95" s="8">
        <v>43097</v>
      </c>
      <c r="P95" s="4" t="s">
        <v>13</v>
      </c>
      <c r="Q95" s="43" t="s">
        <v>12</v>
      </c>
    </row>
    <row r="96" spans="1:17" x14ac:dyDescent="0.25">
      <c r="A96" s="16">
        <v>169055</v>
      </c>
      <c r="B96" s="15">
        <v>43082</v>
      </c>
      <c r="C96" s="15">
        <v>43089</v>
      </c>
      <c r="D96" s="14" t="s">
        <v>11</v>
      </c>
      <c r="E96" s="2">
        <v>79.5</v>
      </c>
      <c r="F96" s="114"/>
      <c r="H96" s="10">
        <v>0</v>
      </c>
      <c r="J96" s="8">
        <v>43090</v>
      </c>
      <c r="P96" s="4" t="s">
        <v>1</v>
      </c>
      <c r="Q96" s="3" t="s">
        <v>10</v>
      </c>
    </row>
    <row r="97" spans="1:17" x14ac:dyDescent="0.25">
      <c r="A97" s="16">
        <v>13599983</v>
      </c>
      <c r="B97" s="15">
        <v>43061</v>
      </c>
      <c r="C97" s="15">
        <v>43066</v>
      </c>
      <c r="D97" s="14" t="s">
        <v>2</v>
      </c>
      <c r="E97" s="2">
        <v>40</v>
      </c>
      <c r="F97" s="114"/>
      <c r="H97" s="10">
        <v>0</v>
      </c>
      <c r="J97" s="8">
        <v>43081</v>
      </c>
      <c r="P97" s="4" t="s">
        <v>1</v>
      </c>
      <c r="Q97" s="3" t="s">
        <v>9</v>
      </c>
    </row>
    <row r="98" spans="1:17" x14ac:dyDescent="0.25">
      <c r="A98" s="16">
        <v>13606973</v>
      </c>
      <c r="B98" s="15">
        <v>43069</v>
      </c>
      <c r="C98" s="15">
        <v>43075</v>
      </c>
      <c r="D98" s="14" t="s">
        <v>2</v>
      </c>
      <c r="E98" s="2">
        <v>40</v>
      </c>
      <c r="F98" s="114"/>
      <c r="H98" s="10">
        <v>0</v>
      </c>
      <c r="J98" s="15">
        <v>43089</v>
      </c>
      <c r="P98" s="4" t="s">
        <v>1</v>
      </c>
      <c r="Q98" s="3" t="s">
        <v>8</v>
      </c>
    </row>
    <row r="99" spans="1:17" x14ac:dyDescent="0.25">
      <c r="A99" s="16">
        <v>13603932</v>
      </c>
      <c r="B99" s="15">
        <v>43070</v>
      </c>
      <c r="C99" s="15">
        <v>43070</v>
      </c>
      <c r="D99" s="14" t="s">
        <v>2</v>
      </c>
      <c r="E99" s="2">
        <v>40</v>
      </c>
      <c r="F99" s="114"/>
      <c r="H99" s="10">
        <v>0</v>
      </c>
      <c r="J99" s="15">
        <v>43090</v>
      </c>
      <c r="P99" s="4" t="s">
        <v>1</v>
      </c>
      <c r="Q99" s="3" t="s">
        <v>7</v>
      </c>
    </row>
    <row r="100" spans="1:17" x14ac:dyDescent="0.25">
      <c r="A100" s="16">
        <v>13608709</v>
      </c>
      <c r="B100" s="15">
        <v>43073</v>
      </c>
      <c r="C100" s="15">
        <v>43080</v>
      </c>
      <c r="D100" s="14" t="s">
        <v>2</v>
      </c>
      <c r="E100" s="2">
        <v>40</v>
      </c>
      <c r="F100" s="114"/>
      <c r="H100" s="10">
        <v>0</v>
      </c>
      <c r="J100" s="8">
        <v>43093</v>
      </c>
      <c r="P100" s="4" t="s">
        <v>1</v>
      </c>
      <c r="Q100" s="3" t="s">
        <v>6</v>
      </c>
    </row>
    <row r="101" spans="1:17" x14ac:dyDescent="0.25">
      <c r="A101" s="16">
        <v>13609416</v>
      </c>
      <c r="B101" s="15">
        <v>43074</v>
      </c>
      <c r="C101" s="15">
        <v>43080</v>
      </c>
      <c r="D101" s="14" t="s">
        <v>2</v>
      </c>
      <c r="E101" s="2">
        <v>40</v>
      </c>
      <c r="F101" s="114"/>
      <c r="H101" s="10">
        <v>0</v>
      </c>
      <c r="J101" s="8">
        <v>43094</v>
      </c>
      <c r="P101" s="4" t="s">
        <v>1</v>
      </c>
      <c r="Q101" s="3" t="s">
        <v>5</v>
      </c>
    </row>
    <row r="102" spans="1:17" x14ac:dyDescent="0.25">
      <c r="A102" s="16">
        <v>13613773</v>
      </c>
      <c r="B102" s="15">
        <v>43081</v>
      </c>
      <c r="C102" s="15">
        <v>43084</v>
      </c>
      <c r="D102" s="14" t="s">
        <v>2</v>
      </c>
      <c r="E102" s="2">
        <v>40</v>
      </c>
      <c r="F102" s="114"/>
      <c r="H102" s="10">
        <v>0</v>
      </c>
      <c r="J102" s="8">
        <v>43102</v>
      </c>
      <c r="P102" s="4" t="s">
        <v>1</v>
      </c>
      <c r="Q102" s="3" t="s">
        <v>4</v>
      </c>
    </row>
    <row r="103" spans="1:17" x14ac:dyDescent="0.25">
      <c r="A103" s="16">
        <v>13616704</v>
      </c>
      <c r="B103" s="15">
        <v>43084</v>
      </c>
      <c r="C103" s="15">
        <v>43089</v>
      </c>
      <c r="D103" s="14" t="s">
        <v>2</v>
      </c>
      <c r="E103" s="2">
        <v>40</v>
      </c>
      <c r="F103" s="114"/>
      <c r="H103" s="10">
        <v>0</v>
      </c>
      <c r="J103" s="8">
        <v>43105</v>
      </c>
      <c r="P103" s="4" t="s">
        <v>1</v>
      </c>
      <c r="Q103" s="43" t="s">
        <v>3</v>
      </c>
    </row>
    <row r="104" spans="1:17" x14ac:dyDescent="0.25">
      <c r="A104" s="16">
        <v>13619230</v>
      </c>
      <c r="B104" s="15">
        <v>43089</v>
      </c>
      <c r="C104" s="15">
        <v>43115</v>
      </c>
      <c r="D104" s="14" t="s">
        <v>2</v>
      </c>
      <c r="E104" s="2">
        <v>40</v>
      </c>
      <c r="F104" s="114"/>
      <c r="H104" s="10">
        <v>0</v>
      </c>
      <c r="J104" s="8">
        <v>43110</v>
      </c>
      <c r="P104" s="4" t="s">
        <v>1</v>
      </c>
      <c r="Q104" s="3" t="s">
        <v>0</v>
      </c>
    </row>
    <row r="105" spans="1:17" x14ac:dyDescent="0.25">
      <c r="A105" s="41"/>
      <c r="B105" s="40"/>
      <c r="C105" s="40"/>
      <c r="D105" s="39"/>
      <c r="E105" s="19"/>
      <c r="F105" s="115"/>
      <c r="G105" s="38"/>
      <c r="H105" s="37"/>
      <c r="J105" s="36"/>
      <c r="K105" s="31"/>
      <c r="L105" s="35"/>
      <c r="M105" s="24"/>
      <c r="N105" s="35"/>
      <c r="O105" s="34"/>
      <c r="P105" s="33"/>
      <c r="Q105" s="32"/>
    </row>
    <row r="106" spans="1:17" x14ac:dyDescent="0.25">
      <c r="A106" s="29"/>
      <c r="B106" s="28"/>
      <c r="C106" s="28"/>
      <c r="D106" s="27"/>
      <c r="E106" s="19"/>
      <c r="F106" s="115"/>
      <c r="G106" s="26"/>
      <c r="H106" s="25"/>
      <c r="J106" s="24"/>
      <c r="K106" s="19"/>
      <c r="L106" s="23"/>
      <c r="M106" s="24"/>
      <c r="N106" s="23"/>
      <c r="O106" s="22"/>
      <c r="P106" s="21"/>
      <c r="Q106" s="20"/>
    </row>
    <row r="108" spans="1:17" x14ac:dyDescent="0.25">
      <c r="E108" s="2">
        <f>SUM(E13:E104)</f>
        <v>156166.58335</v>
      </c>
      <c r="I108" s="17"/>
    </row>
  </sheetData>
  <sheetProtection formatCells="0" formatColumns="0" formatRows="0" insertColumns="0" insertRows="0" insertHyperlinks="0" deleteColumns="0" deleteRows="0" sort="0" autoFilter="0" pivotTables="0"/>
  <conditionalFormatting sqref="O3 O8:O9 O41 O43:O56 O65:O69 O71:O84 O86:O422 O13:O39">
    <cfRule type="cellIs" dxfId="94" priority="172" stopIfTrue="1" operator="equal">
      <formula>"A"</formula>
    </cfRule>
  </conditionalFormatting>
  <conditionalFormatting sqref="O3 O8:O9 O41 O43:O56 O65:O69 O71:O84 O86:O422 O13:O39">
    <cfRule type="cellIs" dxfId="93" priority="171" stopIfTrue="1" operator="equal">
      <formula>"R"</formula>
    </cfRule>
  </conditionalFormatting>
  <conditionalFormatting sqref="O3 O8:O9 O41 O43:O56 O65:O69 O71:O84 O86:O422 O13:O39">
    <cfRule type="cellIs" dxfId="92" priority="169" stopIfTrue="1" operator="equal">
      <formula>"S"</formula>
    </cfRule>
    <cfRule type="cellIs" dxfId="91" priority="170" stopIfTrue="1" operator="equal">
      <formula>"C"</formula>
    </cfRule>
  </conditionalFormatting>
  <conditionalFormatting sqref="O6">
    <cfRule type="cellIs" dxfId="90" priority="168" stopIfTrue="1" operator="equal">
      <formula>"A"</formula>
    </cfRule>
  </conditionalFormatting>
  <conditionalFormatting sqref="O6">
    <cfRule type="cellIs" dxfId="89" priority="167" stopIfTrue="1" operator="equal">
      <formula>"R"</formula>
    </cfRule>
  </conditionalFormatting>
  <conditionalFormatting sqref="O6">
    <cfRule type="cellIs" dxfId="88" priority="165" stopIfTrue="1" operator="equal">
      <formula>"S"</formula>
    </cfRule>
    <cfRule type="cellIs" dxfId="87" priority="166" stopIfTrue="1" operator="equal">
      <formula>"C"</formula>
    </cfRule>
  </conditionalFormatting>
  <conditionalFormatting sqref="O41 O43:O56 O65:O69 O71:O84 O86:O422 O13:O39">
    <cfRule type="cellIs" dxfId="86" priority="164" stopIfTrue="1" operator="equal">
      <formula>"C"</formula>
    </cfRule>
  </conditionalFormatting>
  <conditionalFormatting sqref="O41 O43:O56 O65:O69 O71:O84 O86:O422 O13:O39">
    <cfRule type="cellIs" dxfId="85" priority="163" stopIfTrue="1" operator="equal">
      <formula>"M"</formula>
    </cfRule>
  </conditionalFormatting>
  <conditionalFormatting sqref="O30 O13:O27">
    <cfRule type="cellIs" dxfId="84" priority="162" stopIfTrue="1" operator="equal">
      <formula>"A"</formula>
    </cfRule>
  </conditionalFormatting>
  <conditionalFormatting sqref="O4">
    <cfRule type="cellIs" dxfId="83" priority="161" stopIfTrue="1" operator="equal">
      <formula>"A"</formula>
    </cfRule>
  </conditionalFormatting>
  <conditionalFormatting sqref="O4">
    <cfRule type="cellIs" dxfId="82" priority="160" stopIfTrue="1" operator="equal">
      <formula>"R"</formula>
    </cfRule>
  </conditionalFormatting>
  <conditionalFormatting sqref="O4">
    <cfRule type="cellIs" dxfId="81" priority="158" stopIfTrue="1" operator="equal">
      <formula>"S"</formula>
    </cfRule>
    <cfRule type="cellIs" dxfId="80" priority="159" stopIfTrue="1" operator="equal">
      <formula>"C"</formula>
    </cfRule>
  </conditionalFormatting>
  <conditionalFormatting sqref="O4">
    <cfRule type="cellIs" dxfId="79" priority="157" stopIfTrue="1" operator="equal">
      <formula>"C"</formula>
    </cfRule>
  </conditionalFormatting>
  <conditionalFormatting sqref="O4">
    <cfRule type="cellIs" dxfId="78" priority="156" stopIfTrue="1" operator="equal">
      <formula>"M"</formula>
    </cfRule>
  </conditionalFormatting>
  <conditionalFormatting sqref="O4">
    <cfRule type="cellIs" dxfId="77" priority="155" stopIfTrue="1" operator="equal">
      <formula>"A"</formula>
    </cfRule>
  </conditionalFormatting>
  <conditionalFormatting sqref="O40">
    <cfRule type="cellIs" dxfId="76" priority="154" stopIfTrue="1" operator="equal">
      <formula>"A"</formula>
    </cfRule>
  </conditionalFormatting>
  <conditionalFormatting sqref="O40">
    <cfRule type="cellIs" dxfId="75" priority="153" stopIfTrue="1" operator="equal">
      <formula>"R"</formula>
    </cfRule>
  </conditionalFormatting>
  <conditionalFormatting sqref="O40">
    <cfRule type="cellIs" dxfId="74" priority="151" stopIfTrue="1" operator="equal">
      <formula>"S"</formula>
    </cfRule>
    <cfRule type="cellIs" dxfId="73" priority="152" stopIfTrue="1" operator="equal">
      <formula>"C"</formula>
    </cfRule>
  </conditionalFormatting>
  <conditionalFormatting sqref="O40">
    <cfRule type="cellIs" dxfId="72" priority="150" stopIfTrue="1" operator="equal">
      <formula>"C"</formula>
    </cfRule>
  </conditionalFormatting>
  <conditionalFormatting sqref="O40">
    <cfRule type="cellIs" dxfId="71" priority="149" stopIfTrue="1" operator="equal">
      <formula>"M"</formula>
    </cfRule>
  </conditionalFormatting>
  <conditionalFormatting sqref="O40">
    <cfRule type="cellIs" dxfId="70" priority="148" stopIfTrue="1" operator="equal">
      <formula>"A"</formula>
    </cfRule>
  </conditionalFormatting>
  <conditionalFormatting sqref="O41">
    <cfRule type="cellIs" dxfId="69" priority="147" stopIfTrue="1" operator="equal">
      <formula>"A"</formula>
    </cfRule>
  </conditionalFormatting>
  <conditionalFormatting sqref="O41">
    <cfRule type="cellIs" dxfId="68" priority="146" stopIfTrue="1" operator="equal">
      <formula>"A"</formula>
    </cfRule>
  </conditionalFormatting>
  <conditionalFormatting sqref="O42">
    <cfRule type="cellIs" dxfId="67" priority="145" stopIfTrue="1" operator="equal">
      <formula>"A"</formula>
    </cfRule>
  </conditionalFormatting>
  <conditionalFormatting sqref="O42">
    <cfRule type="cellIs" dxfId="66" priority="144" stopIfTrue="1" operator="equal">
      <formula>"R"</formula>
    </cfRule>
  </conditionalFormatting>
  <conditionalFormatting sqref="O42">
    <cfRule type="cellIs" dxfId="65" priority="142" stopIfTrue="1" operator="equal">
      <formula>"S"</formula>
    </cfRule>
    <cfRule type="cellIs" dxfId="64" priority="143" stopIfTrue="1" operator="equal">
      <formula>"C"</formula>
    </cfRule>
  </conditionalFormatting>
  <conditionalFormatting sqref="O42">
    <cfRule type="cellIs" dxfId="63" priority="141" stopIfTrue="1" operator="equal">
      <formula>"C"</formula>
    </cfRule>
  </conditionalFormatting>
  <conditionalFormatting sqref="O42">
    <cfRule type="cellIs" dxfId="62" priority="140" stopIfTrue="1" operator="equal">
      <formula>"M"</formula>
    </cfRule>
  </conditionalFormatting>
  <conditionalFormatting sqref="O42">
    <cfRule type="cellIs" dxfId="61" priority="139" stopIfTrue="1" operator="equal">
      <formula>"A"</formula>
    </cfRule>
  </conditionalFormatting>
  <conditionalFormatting sqref="O57">
    <cfRule type="cellIs" dxfId="60" priority="138" stopIfTrue="1" operator="equal">
      <formula>"A"</formula>
    </cfRule>
  </conditionalFormatting>
  <conditionalFormatting sqref="O57">
    <cfRule type="cellIs" dxfId="59" priority="137" stopIfTrue="1" operator="equal">
      <formula>"R"</formula>
    </cfRule>
  </conditionalFormatting>
  <conditionalFormatting sqref="O57">
    <cfRule type="cellIs" dxfId="58" priority="135" stopIfTrue="1" operator="equal">
      <formula>"S"</formula>
    </cfRule>
    <cfRule type="cellIs" dxfId="57" priority="136" stopIfTrue="1" operator="equal">
      <formula>"C"</formula>
    </cfRule>
  </conditionalFormatting>
  <conditionalFormatting sqref="O57">
    <cfRule type="cellIs" dxfId="56" priority="134" stopIfTrue="1" operator="equal">
      <formula>"C"</formula>
    </cfRule>
  </conditionalFormatting>
  <conditionalFormatting sqref="O57">
    <cfRule type="cellIs" dxfId="55" priority="133" stopIfTrue="1" operator="equal">
      <formula>"M"</formula>
    </cfRule>
  </conditionalFormatting>
  <conditionalFormatting sqref="O58">
    <cfRule type="cellIs" dxfId="54" priority="132" stopIfTrue="1" operator="equal">
      <formula>"A"</formula>
    </cfRule>
  </conditionalFormatting>
  <conditionalFormatting sqref="O58">
    <cfRule type="cellIs" dxfId="53" priority="131" stopIfTrue="1" operator="equal">
      <formula>"R"</formula>
    </cfRule>
  </conditionalFormatting>
  <conditionalFormatting sqref="O58">
    <cfRule type="cellIs" dxfId="52" priority="129" stopIfTrue="1" operator="equal">
      <formula>"S"</formula>
    </cfRule>
    <cfRule type="cellIs" dxfId="51" priority="130" stopIfTrue="1" operator="equal">
      <formula>"C"</formula>
    </cfRule>
  </conditionalFormatting>
  <conditionalFormatting sqref="O58">
    <cfRule type="cellIs" dxfId="50" priority="128" stopIfTrue="1" operator="equal">
      <formula>"C"</formula>
    </cfRule>
  </conditionalFormatting>
  <conditionalFormatting sqref="O58">
    <cfRule type="cellIs" dxfId="49" priority="127" stopIfTrue="1" operator="equal">
      <formula>"M"</formula>
    </cfRule>
  </conditionalFormatting>
  <conditionalFormatting sqref="O59">
    <cfRule type="cellIs" dxfId="48" priority="126" stopIfTrue="1" operator="equal">
      <formula>"A"</formula>
    </cfRule>
  </conditionalFormatting>
  <conditionalFormatting sqref="O59">
    <cfRule type="cellIs" dxfId="47" priority="125" stopIfTrue="1" operator="equal">
      <formula>"R"</formula>
    </cfRule>
  </conditionalFormatting>
  <conditionalFormatting sqref="O59">
    <cfRule type="cellIs" dxfId="46" priority="123" stopIfTrue="1" operator="equal">
      <formula>"S"</formula>
    </cfRule>
    <cfRule type="cellIs" dxfId="45" priority="124" stopIfTrue="1" operator="equal">
      <formula>"C"</formula>
    </cfRule>
  </conditionalFormatting>
  <conditionalFormatting sqref="O59">
    <cfRule type="cellIs" dxfId="44" priority="122" stopIfTrue="1" operator="equal">
      <formula>"C"</formula>
    </cfRule>
  </conditionalFormatting>
  <conditionalFormatting sqref="O59">
    <cfRule type="cellIs" dxfId="43" priority="121" stopIfTrue="1" operator="equal">
      <formula>"M"</formula>
    </cfRule>
  </conditionalFormatting>
  <conditionalFormatting sqref="O60">
    <cfRule type="cellIs" dxfId="42" priority="120" stopIfTrue="1" operator="equal">
      <formula>"A"</formula>
    </cfRule>
  </conditionalFormatting>
  <conditionalFormatting sqref="O60">
    <cfRule type="cellIs" dxfId="41" priority="119" stopIfTrue="1" operator="equal">
      <formula>"R"</formula>
    </cfRule>
  </conditionalFormatting>
  <conditionalFormatting sqref="O60">
    <cfRule type="cellIs" dxfId="40" priority="117" stopIfTrue="1" operator="equal">
      <formula>"S"</formula>
    </cfRule>
    <cfRule type="cellIs" dxfId="39" priority="118" stopIfTrue="1" operator="equal">
      <formula>"C"</formula>
    </cfRule>
  </conditionalFormatting>
  <conditionalFormatting sqref="O60">
    <cfRule type="cellIs" dxfId="38" priority="116" stopIfTrue="1" operator="equal">
      <formula>"C"</formula>
    </cfRule>
  </conditionalFormatting>
  <conditionalFormatting sqref="O60">
    <cfRule type="cellIs" dxfId="37" priority="115" stopIfTrue="1" operator="equal">
      <formula>"M"</formula>
    </cfRule>
  </conditionalFormatting>
  <conditionalFormatting sqref="O61">
    <cfRule type="cellIs" dxfId="36" priority="114" stopIfTrue="1" operator="equal">
      <formula>"A"</formula>
    </cfRule>
  </conditionalFormatting>
  <conditionalFormatting sqref="O61">
    <cfRule type="cellIs" dxfId="35" priority="113" stopIfTrue="1" operator="equal">
      <formula>"R"</formula>
    </cfRule>
  </conditionalFormatting>
  <conditionalFormatting sqref="O61">
    <cfRule type="cellIs" dxfId="34" priority="111" stopIfTrue="1" operator="equal">
      <formula>"S"</formula>
    </cfRule>
    <cfRule type="cellIs" dxfId="33" priority="112" stopIfTrue="1" operator="equal">
      <formula>"C"</formula>
    </cfRule>
  </conditionalFormatting>
  <conditionalFormatting sqref="O61">
    <cfRule type="cellIs" dxfId="32" priority="110" stopIfTrue="1" operator="equal">
      <formula>"C"</formula>
    </cfRule>
  </conditionalFormatting>
  <conditionalFormatting sqref="O61">
    <cfRule type="cellIs" dxfId="31" priority="109" stopIfTrue="1" operator="equal">
      <formula>"M"</formula>
    </cfRule>
  </conditionalFormatting>
  <conditionalFormatting sqref="O62">
    <cfRule type="cellIs" dxfId="30" priority="108" stopIfTrue="1" operator="equal">
      <formula>"A"</formula>
    </cfRule>
  </conditionalFormatting>
  <conditionalFormatting sqref="O62">
    <cfRule type="cellIs" dxfId="29" priority="107" stopIfTrue="1" operator="equal">
      <formula>"R"</formula>
    </cfRule>
  </conditionalFormatting>
  <conditionalFormatting sqref="O62">
    <cfRule type="cellIs" dxfId="28" priority="105" stopIfTrue="1" operator="equal">
      <formula>"S"</formula>
    </cfRule>
    <cfRule type="cellIs" dxfId="27" priority="106" stopIfTrue="1" operator="equal">
      <formula>"C"</formula>
    </cfRule>
  </conditionalFormatting>
  <conditionalFormatting sqref="O62">
    <cfRule type="cellIs" dxfId="26" priority="104" stopIfTrue="1" operator="equal">
      <formula>"C"</formula>
    </cfRule>
  </conditionalFormatting>
  <conditionalFormatting sqref="O62">
    <cfRule type="cellIs" dxfId="25" priority="103" stopIfTrue="1" operator="equal">
      <formula>"M"</formula>
    </cfRule>
  </conditionalFormatting>
  <conditionalFormatting sqref="O63">
    <cfRule type="cellIs" dxfId="24" priority="102" stopIfTrue="1" operator="equal">
      <formula>"A"</formula>
    </cfRule>
  </conditionalFormatting>
  <conditionalFormatting sqref="O63">
    <cfRule type="cellIs" dxfId="23" priority="101" stopIfTrue="1" operator="equal">
      <formula>"R"</formula>
    </cfRule>
  </conditionalFormatting>
  <conditionalFormatting sqref="O63">
    <cfRule type="cellIs" dxfId="22" priority="99" stopIfTrue="1" operator="equal">
      <formula>"S"</formula>
    </cfRule>
    <cfRule type="cellIs" dxfId="21" priority="100" stopIfTrue="1" operator="equal">
      <formula>"C"</formula>
    </cfRule>
  </conditionalFormatting>
  <conditionalFormatting sqref="O63">
    <cfRule type="cellIs" dxfId="20" priority="98" stopIfTrue="1" operator="equal">
      <formula>"C"</formula>
    </cfRule>
  </conditionalFormatting>
  <conditionalFormatting sqref="O63">
    <cfRule type="cellIs" dxfId="19" priority="97" stopIfTrue="1" operator="equal">
      <formula>"M"</formula>
    </cfRule>
  </conditionalFormatting>
  <conditionalFormatting sqref="O64">
    <cfRule type="cellIs" dxfId="18" priority="96" stopIfTrue="1" operator="equal">
      <formula>"A"</formula>
    </cfRule>
  </conditionalFormatting>
  <conditionalFormatting sqref="O64">
    <cfRule type="cellIs" dxfId="17" priority="95" stopIfTrue="1" operator="equal">
      <formula>"R"</formula>
    </cfRule>
  </conditionalFormatting>
  <conditionalFormatting sqref="O64">
    <cfRule type="cellIs" dxfId="16" priority="93" stopIfTrue="1" operator="equal">
      <formula>"S"</formula>
    </cfRule>
    <cfRule type="cellIs" dxfId="15" priority="94" stopIfTrue="1" operator="equal">
      <formula>"C"</formula>
    </cfRule>
  </conditionalFormatting>
  <conditionalFormatting sqref="O64">
    <cfRule type="cellIs" dxfId="14" priority="92" stopIfTrue="1" operator="equal">
      <formula>"C"</formula>
    </cfRule>
  </conditionalFormatting>
  <conditionalFormatting sqref="O64">
    <cfRule type="cellIs" dxfId="13" priority="91" stopIfTrue="1" operator="equal">
      <formula>"M"</formula>
    </cfRule>
  </conditionalFormatting>
  <conditionalFormatting sqref="O70">
    <cfRule type="cellIs" dxfId="12" priority="90" stopIfTrue="1" operator="equal">
      <formula>"A"</formula>
    </cfRule>
  </conditionalFormatting>
  <conditionalFormatting sqref="O70">
    <cfRule type="cellIs" dxfId="11" priority="89" stopIfTrue="1" operator="equal">
      <formula>"R"</formula>
    </cfRule>
  </conditionalFormatting>
  <conditionalFormatting sqref="O70">
    <cfRule type="cellIs" dxfId="10" priority="87" stopIfTrue="1" operator="equal">
      <formula>"S"</formula>
    </cfRule>
    <cfRule type="cellIs" dxfId="9" priority="88" stopIfTrue="1" operator="equal">
      <formula>"C"</formula>
    </cfRule>
  </conditionalFormatting>
  <conditionalFormatting sqref="O70">
    <cfRule type="cellIs" dxfId="8" priority="86" stopIfTrue="1" operator="equal">
      <formula>"C"</formula>
    </cfRule>
  </conditionalFormatting>
  <conditionalFormatting sqref="O70">
    <cfRule type="cellIs" dxfId="7" priority="85" stopIfTrue="1" operator="equal">
      <formula>"M"</formula>
    </cfRule>
  </conditionalFormatting>
  <conditionalFormatting sqref="O85">
    <cfRule type="cellIs" dxfId="6" priority="84" stopIfTrue="1" operator="equal">
      <formula>"A"</formula>
    </cfRule>
  </conditionalFormatting>
  <conditionalFormatting sqref="O85">
    <cfRule type="cellIs" dxfId="5" priority="83" stopIfTrue="1" operator="equal">
      <formula>"R"</formula>
    </cfRule>
  </conditionalFormatting>
  <conditionalFormatting sqref="O85">
    <cfRule type="cellIs" dxfId="4" priority="81" stopIfTrue="1" operator="equal">
      <formula>"S"</formula>
    </cfRule>
    <cfRule type="cellIs" dxfId="3" priority="82" stopIfTrue="1" operator="equal">
      <formula>"C"</formula>
    </cfRule>
  </conditionalFormatting>
  <conditionalFormatting sqref="O85">
    <cfRule type="cellIs" dxfId="2" priority="80" stopIfTrue="1" operator="equal">
      <formula>"C"</formula>
    </cfRule>
  </conditionalFormatting>
  <conditionalFormatting sqref="O85">
    <cfRule type="cellIs" dxfId="1" priority="79" stopIfTrue="1" operator="equal">
      <formula>"M"</formula>
    </cfRule>
  </conditionalFormatting>
  <conditionalFormatting sqref="O85">
    <cfRule type="cellIs" dxfId="0" priority="78" stopIfTrue="1" operator="equal">
      <formula>"A"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headerFooter>
    <oddFooter>&amp;L&amp;D&amp;Rpage 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 ouvertes per 31.12.2017  (3)</vt:lpstr>
      <vt:lpstr>FA ouvertes per 31.12.2017  (4)</vt:lpstr>
      <vt:lpstr>'FA ouvertes per 31.12.2017  (3)'!Impression_des_titres</vt:lpstr>
      <vt:lpstr>'FA ouvertes per 31.12.2017  (4)'!Impression_des_titres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2019-05-17T11:34:40Z</cp:lastPrinted>
  <dcterms:created xsi:type="dcterms:W3CDTF">2018-07-11T11:39:53Z</dcterms:created>
  <dcterms:modified xsi:type="dcterms:W3CDTF">2019-05-17T11:59:55Z</dcterms:modified>
</cp:coreProperties>
</file>